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3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9001"/>
  <workbookPr filterPrivacy="1"/>
  <bookViews>
    <workbookView xWindow="0" yWindow="0" windowWidth="22260" windowHeight="12648" xr2:uid="{00000000-000D-0000-FFFF-FFFF00000000}"/>
  </bookViews>
  <sheets>
    <sheet name="Data" sheetId="1" r:id="rId1"/>
    <sheet name="BG -- Regular (8 years)" sheetId="11" r:id="rId2"/>
    <sheet name="BG -- High-end (8 years)" sheetId="12" r:id="rId3"/>
    <sheet name="BG -- Regular (5 years)" sheetId="2" r:id="rId4"/>
    <sheet name="BG -- High-end (5 years)" sheetId="4" r:id="rId5"/>
    <sheet name="dW -- Regular" sheetId="6" r:id="rId6"/>
    <sheet name="dW -- High-end" sheetId="7" r:id="rId7"/>
    <sheet name="BdW -- Regular" sheetId="3" r:id="rId8"/>
    <sheet name="BdW -- High-end" sheetId="5" r:id="rId9"/>
    <sheet name="Sheet7" sheetId="27" state="hidden" r:id="rId10"/>
    <sheet name="Het. in c analysis" sheetId="28" r:id="rId11"/>
    <sheet name="BdW -- all" sheetId="21" r:id="rId12"/>
    <sheet name="2 seg dW" sheetId="23" r:id="rId13"/>
    <sheet name="2 seg dW -- hom. c" sheetId="24" r:id="rId14"/>
    <sheet name="2 seg dW -- hom. theta" sheetId="25" r:id="rId15"/>
    <sheet name="dW" sheetId="26" r:id="rId16"/>
  </sheets>
  <externalReferences>
    <externalReference r:id="rId17"/>
  </externalReferences>
  <definedNames>
    <definedName name="solver_adj" localSheetId="12" hidden="1">'2 seg dW'!$B$1:$B$5</definedName>
    <definedName name="solver_adj" localSheetId="13" hidden="1">'2 seg dW -- hom. c'!$B$1:$B$4</definedName>
    <definedName name="solver_adj" localSheetId="14" hidden="1">'2 seg dW -- hom. theta'!$B$1:$B$4</definedName>
    <definedName name="solver_adj" localSheetId="11" hidden="1">'BdW -- all'!$B$1:$B$3</definedName>
    <definedName name="solver_adj" localSheetId="8" hidden="1">'BdW -- High-end'!$B$1:$B$3</definedName>
    <definedName name="solver_adj" localSheetId="7" hidden="1">'BdW -- Regular'!$B$1:$B$3</definedName>
    <definedName name="solver_adj" localSheetId="4" hidden="1">'BG -- High-end (5 years)'!$B$1:$B$2</definedName>
    <definedName name="solver_adj" localSheetId="2" hidden="1">'BG -- High-end (8 years)'!$B$1:$B$2</definedName>
    <definedName name="solver_adj" localSheetId="3" hidden="1">'BG -- Regular (5 years)'!$B$1:$B$2</definedName>
    <definedName name="solver_adj" localSheetId="1" hidden="1">'BG -- Regular (8 years)'!$B$1:$B$2</definedName>
    <definedName name="solver_adj" localSheetId="15" hidden="1">dW!$B$1:$B$2</definedName>
    <definedName name="solver_adj" localSheetId="6" hidden="1">'dW -- High-end'!$B$1:$B$2</definedName>
    <definedName name="solver_adj" localSheetId="5" hidden="1">'dW -- Regular'!$B$1:$B$2</definedName>
    <definedName name="solver_cvg" localSheetId="12" hidden="1">0.0001</definedName>
    <definedName name="solver_cvg" localSheetId="13" hidden="1">0.0001</definedName>
    <definedName name="solver_cvg" localSheetId="14" hidden="1">0.0001</definedName>
    <definedName name="solver_cvg" localSheetId="11" hidden="1">0.0001</definedName>
    <definedName name="solver_cvg" localSheetId="8" hidden="1">0.0001</definedName>
    <definedName name="solver_cvg" localSheetId="7" hidden="1">0.0001</definedName>
    <definedName name="solver_cvg" localSheetId="4" hidden="1">0.0001</definedName>
    <definedName name="solver_cvg" localSheetId="2" hidden="1">0.0001</definedName>
    <definedName name="solver_cvg" localSheetId="3" hidden="1">0.0001</definedName>
    <definedName name="solver_cvg" localSheetId="1" hidden="1">0.0001</definedName>
    <definedName name="solver_cvg" localSheetId="15" hidden="1">0.0001</definedName>
    <definedName name="solver_cvg" localSheetId="6" hidden="1">0.0001</definedName>
    <definedName name="solver_cvg" localSheetId="5" hidden="1">0.0001</definedName>
    <definedName name="solver_drv" localSheetId="12" hidden="1">1</definedName>
    <definedName name="solver_drv" localSheetId="13" hidden="1">1</definedName>
    <definedName name="solver_drv" localSheetId="14" hidden="1">1</definedName>
    <definedName name="solver_drv" localSheetId="11" hidden="1">1</definedName>
    <definedName name="solver_drv" localSheetId="8" hidden="1">1</definedName>
    <definedName name="solver_drv" localSheetId="7" hidden="1">1</definedName>
    <definedName name="solver_drv" localSheetId="4" hidden="1">1</definedName>
    <definedName name="solver_drv" localSheetId="2" hidden="1">1</definedName>
    <definedName name="solver_drv" localSheetId="3" hidden="1">1</definedName>
    <definedName name="solver_drv" localSheetId="1" hidden="1">1</definedName>
    <definedName name="solver_drv" localSheetId="15" hidden="1">1</definedName>
    <definedName name="solver_drv" localSheetId="6" hidden="1">1</definedName>
    <definedName name="solver_drv" localSheetId="5" hidden="1">1</definedName>
    <definedName name="solver_eng" localSheetId="12" hidden="1">1</definedName>
    <definedName name="solver_eng" localSheetId="13" hidden="1">1</definedName>
    <definedName name="solver_eng" localSheetId="14" hidden="1">1</definedName>
    <definedName name="solver_eng" localSheetId="11" hidden="1">1</definedName>
    <definedName name="solver_eng" localSheetId="8" hidden="1">1</definedName>
    <definedName name="solver_eng" localSheetId="7" hidden="1">1</definedName>
    <definedName name="solver_eng" localSheetId="4" hidden="1">1</definedName>
    <definedName name="solver_eng" localSheetId="2" hidden="1">1</definedName>
    <definedName name="solver_eng" localSheetId="3" hidden="1">1</definedName>
    <definedName name="solver_eng" localSheetId="1" hidden="1">1</definedName>
    <definedName name="solver_eng" localSheetId="15" hidden="1">1</definedName>
    <definedName name="solver_eng" localSheetId="6" hidden="1">1</definedName>
    <definedName name="solver_eng" localSheetId="5" hidden="1">1</definedName>
    <definedName name="solver_est" localSheetId="12" hidden="1">1</definedName>
    <definedName name="solver_est" localSheetId="13" hidden="1">1</definedName>
    <definedName name="solver_est" localSheetId="14" hidden="1">1</definedName>
    <definedName name="solver_est" localSheetId="11" hidden="1">1</definedName>
    <definedName name="solver_est" localSheetId="8" hidden="1">1</definedName>
    <definedName name="solver_est" localSheetId="7" hidden="1">1</definedName>
    <definedName name="solver_est" localSheetId="4" hidden="1">1</definedName>
    <definedName name="solver_est" localSheetId="2" hidden="1">1</definedName>
    <definedName name="solver_est" localSheetId="3" hidden="1">1</definedName>
    <definedName name="solver_est" localSheetId="1" hidden="1">1</definedName>
    <definedName name="solver_est" localSheetId="15" hidden="1">1</definedName>
    <definedName name="solver_est" localSheetId="6" hidden="1">1</definedName>
    <definedName name="solver_est" localSheetId="5" hidden="1">1</definedName>
    <definedName name="solver_itr" localSheetId="12" hidden="1">2147483647</definedName>
    <definedName name="solver_itr" localSheetId="13" hidden="1">2147483647</definedName>
    <definedName name="solver_itr" localSheetId="14" hidden="1">2147483647</definedName>
    <definedName name="solver_itr" localSheetId="11" hidden="1">2147483647</definedName>
    <definedName name="solver_itr" localSheetId="8" hidden="1">2147483647</definedName>
    <definedName name="solver_itr" localSheetId="7" hidden="1">2147483647</definedName>
    <definedName name="solver_itr" localSheetId="4" hidden="1">2147483647</definedName>
    <definedName name="solver_itr" localSheetId="2" hidden="1">2147483647</definedName>
    <definedName name="solver_itr" localSheetId="3" hidden="1">2147483647</definedName>
    <definedName name="solver_itr" localSheetId="1" hidden="1">2147483647</definedName>
    <definedName name="solver_itr" localSheetId="15" hidden="1">2147483647</definedName>
    <definedName name="solver_itr" localSheetId="6" hidden="1">2147483647</definedName>
    <definedName name="solver_itr" localSheetId="5" hidden="1">2147483647</definedName>
    <definedName name="solver_lhs1" localSheetId="12" hidden="1">'2 seg dW'!$B$1:$B$2</definedName>
    <definedName name="solver_lhs1" localSheetId="13" hidden="1">'2 seg dW -- hom. c'!$B$1:$B$2</definedName>
    <definedName name="solver_lhs1" localSheetId="14" hidden="1">'2 seg dW -- hom. theta'!$B$1</definedName>
    <definedName name="solver_lhs1" localSheetId="11" hidden="1">'BdW -- all'!$B$1:$B$3</definedName>
    <definedName name="solver_lhs1" localSheetId="8" hidden="1">'BdW -- High-end'!$B$1:$B$3</definedName>
    <definedName name="solver_lhs1" localSheetId="7" hidden="1">'BdW -- Regular'!$B$1:$B$3</definedName>
    <definedName name="solver_lhs1" localSheetId="4" hidden="1">'BG -- High-end (5 years)'!$B$1:$B$2</definedName>
    <definedName name="solver_lhs1" localSheetId="2" hidden="1">'BG -- High-end (8 years)'!$B$1:$B$2</definedName>
    <definedName name="solver_lhs1" localSheetId="3" hidden="1">'BG -- Regular (5 years)'!$B$1:$B$2</definedName>
    <definedName name="solver_lhs1" localSheetId="1" hidden="1">'BG -- Regular (8 years)'!$B$1:$B$2</definedName>
    <definedName name="solver_lhs1" localSheetId="15" hidden="1">dW!$B$1:$B$2</definedName>
    <definedName name="solver_lhs1" localSheetId="6" hidden="1">'dW -- High-end'!$B$1:$B$2</definedName>
    <definedName name="solver_lhs1" localSheetId="5" hidden="1">'dW -- Regular'!$B$1:$B$2</definedName>
    <definedName name="solver_lhs2" localSheetId="12" hidden="1">'2 seg dW'!$B$1:$B$5</definedName>
    <definedName name="solver_lhs2" localSheetId="13" hidden="1">'2 seg dW -- hom. c'!$B$1:$B$4</definedName>
    <definedName name="solver_lhs2" localSheetId="14" hidden="1">'2 seg dW -- hom. theta'!$B$1:$B$4</definedName>
    <definedName name="solver_lhs3" localSheetId="12" hidden="1">'2 seg dW'!$B$5</definedName>
    <definedName name="solver_lhs3" localSheetId="13" hidden="1">'2 seg dW -- hom. c'!$B$4</definedName>
    <definedName name="solver_lhs3" localSheetId="14" hidden="1">'2 seg dW -- hom. theta'!$B$4</definedName>
    <definedName name="solver_mip" localSheetId="12" hidden="1">2147483647</definedName>
    <definedName name="solver_mip" localSheetId="13" hidden="1">2147483647</definedName>
    <definedName name="solver_mip" localSheetId="14" hidden="1">2147483647</definedName>
    <definedName name="solver_mip" localSheetId="11" hidden="1">2147483647</definedName>
    <definedName name="solver_mip" localSheetId="8" hidden="1">2147483647</definedName>
    <definedName name="solver_mip" localSheetId="7" hidden="1">2147483647</definedName>
    <definedName name="solver_mip" localSheetId="4" hidden="1">2147483647</definedName>
    <definedName name="solver_mip" localSheetId="2" hidden="1">2147483647</definedName>
    <definedName name="solver_mip" localSheetId="3" hidden="1">2147483647</definedName>
    <definedName name="solver_mip" localSheetId="1" hidden="1">2147483647</definedName>
    <definedName name="solver_mip" localSheetId="15" hidden="1">2147483647</definedName>
    <definedName name="solver_mip" localSheetId="6" hidden="1">2147483647</definedName>
    <definedName name="solver_mip" localSheetId="5" hidden="1">2147483647</definedName>
    <definedName name="solver_mni" localSheetId="12" hidden="1">30</definedName>
    <definedName name="solver_mni" localSheetId="13" hidden="1">30</definedName>
    <definedName name="solver_mni" localSheetId="14" hidden="1">30</definedName>
    <definedName name="solver_mni" localSheetId="11" hidden="1">30</definedName>
    <definedName name="solver_mni" localSheetId="8" hidden="1">30</definedName>
    <definedName name="solver_mni" localSheetId="7" hidden="1">30</definedName>
    <definedName name="solver_mni" localSheetId="4" hidden="1">30</definedName>
    <definedName name="solver_mni" localSheetId="2" hidden="1">30</definedName>
    <definedName name="solver_mni" localSheetId="3" hidden="1">30</definedName>
    <definedName name="solver_mni" localSheetId="1" hidden="1">30</definedName>
    <definedName name="solver_mni" localSheetId="15" hidden="1">30</definedName>
    <definedName name="solver_mni" localSheetId="6" hidden="1">30</definedName>
    <definedName name="solver_mni" localSheetId="5" hidden="1">30</definedName>
    <definedName name="solver_mrt" localSheetId="12" hidden="1">0.075</definedName>
    <definedName name="solver_mrt" localSheetId="13" hidden="1">0.075</definedName>
    <definedName name="solver_mrt" localSheetId="14" hidden="1">0.075</definedName>
    <definedName name="solver_mrt" localSheetId="11" hidden="1">0.075</definedName>
    <definedName name="solver_mrt" localSheetId="8" hidden="1">0.075</definedName>
    <definedName name="solver_mrt" localSheetId="7" hidden="1">0.075</definedName>
    <definedName name="solver_mrt" localSheetId="4" hidden="1">0.075</definedName>
    <definedName name="solver_mrt" localSheetId="2" hidden="1">0.075</definedName>
    <definedName name="solver_mrt" localSheetId="3" hidden="1">0.075</definedName>
    <definedName name="solver_mrt" localSheetId="1" hidden="1">0.075</definedName>
    <definedName name="solver_mrt" localSheetId="15" hidden="1">0.075</definedName>
    <definedName name="solver_mrt" localSheetId="6" hidden="1">0.075</definedName>
    <definedName name="solver_mrt" localSheetId="5" hidden="1">0.075</definedName>
    <definedName name="solver_msl" localSheetId="12" hidden="1">2</definedName>
    <definedName name="solver_msl" localSheetId="13" hidden="1">2</definedName>
    <definedName name="solver_msl" localSheetId="14" hidden="1">2</definedName>
    <definedName name="solver_msl" localSheetId="11" hidden="1">2</definedName>
    <definedName name="solver_msl" localSheetId="8" hidden="1">2</definedName>
    <definedName name="solver_msl" localSheetId="7" hidden="1">2</definedName>
    <definedName name="solver_msl" localSheetId="4" hidden="1">2</definedName>
    <definedName name="solver_msl" localSheetId="2" hidden="1">2</definedName>
    <definedName name="solver_msl" localSheetId="3" hidden="1">2</definedName>
    <definedName name="solver_msl" localSheetId="1" hidden="1">2</definedName>
    <definedName name="solver_msl" localSheetId="15" hidden="1">2</definedName>
    <definedName name="solver_msl" localSheetId="6" hidden="1">2</definedName>
    <definedName name="solver_msl" localSheetId="5" hidden="1">2</definedName>
    <definedName name="solver_neg" localSheetId="12" hidden="1">1</definedName>
    <definedName name="solver_neg" localSheetId="13" hidden="1">1</definedName>
    <definedName name="solver_neg" localSheetId="14" hidden="1">1</definedName>
    <definedName name="solver_neg" localSheetId="11" hidden="1">1</definedName>
    <definedName name="solver_neg" localSheetId="8" hidden="1">1</definedName>
    <definedName name="solver_neg" localSheetId="7" hidden="1">1</definedName>
    <definedName name="solver_neg" localSheetId="4" hidden="1">1</definedName>
    <definedName name="solver_neg" localSheetId="2" hidden="1">1</definedName>
    <definedName name="solver_neg" localSheetId="3" hidden="1">1</definedName>
    <definedName name="solver_neg" localSheetId="1" hidden="1">1</definedName>
    <definedName name="solver_neg" localSheetId="15" hidden="1">1</definedName>
    <definedName name="solver_neg" localSheetId="6" hidden="1">1</definedName>
    <definedName name="solver_neg" localSheetId="5" hidden="1">1</definedName>
    <definedName name="solver_nod" localSheetId="12" hidden="1">2147483647</definedName>
    <definedName name="solver_nod" localSheetId="13" hidden="1">2147483647</definedName>
    <definedName name="solver_nod" localSheetId="14" hidden="1">2147483647</definedName>
    <definedName name="solver_nod" localSheetId="11" hidden="1">2147483647</definedName>
    <definedName name="solver_nod" localSheetId="8" hidden="1">2147483647</definedName>
    <definedName name="solver_nod" localSheetId="7" hidden="1">2147483647</definedName>
    <definedName name="solver_nod" localSheetId="4" hidden="1">2147483647</definedName>
    <definedName name="solver_nod" localSheetId="2" hidden="1">2147483647</definedName>
    <definedName name="solver_nod" localSheetId="3" hidden="1">2147483647</definedName>
    <definedName name="solver_nod" localSheetId="1" hidden="1">2147483647</definedName>
    <definedName name="solver_nod" localSheetId="15" hidden="1">2147483647</definedName>
    <definedName name="solver_nod" localSheetId="6" hidden="1">2147483647</definedName>
    <definedName name="solver_nod" localSheetId="5" hidden="1">2147483647</definedName>
    <definedName name="solver_num" localSheetId="12" hidden="1">3</definedName>
    <definedName name="solver_num" localSheetId="13" hidden="1">3</definedName>
    <definedName name="solver_num" localSheetId="14" hidden="1">3</definedName>
    <definedName name="solver_num" localSheetId="11" hidden="1">1</definedName>
    <definedName name="solver_num" localSheetId="8" hidden="1">1</definedName>
    <definedName name="solver_num" localSheetId="7" hidden="1">1</definedName>
    <definedName name="solver_num" localSheetId="4" hidden="1">1</definedName>
    <definedName name="solver_num" localSheetId="2" hidden="1">1</definedName>
    <definedName name="solver_num" localSheetId="3" hidden="1">1</definedName>
    <definedName name="solver_num" localSheetId="1" hidden="1">1</definedName>
    <definedName name="solver_num" localSheetId="15" hidden="1">1</definedName>
    <definedName name="solver_num" localSheetId="6" hidden="1">1</definedName>
    <definedName name="solver_num" localSheetId="5" hidden="1">1</definedName>
    <definedName name="solver_nwt" localSheetId="12" hidden="1">1</definedName>
    <definedName name="solver_nwt" localSheetId="13" hidden="1">1</definedName>
    <definedName name="solver_nwt" localSheetId="14" hidden="1">1</definedName>
    <definedName name="solver_nwt" localSheetId="11" hidden="1">1</definedName>
    <definedName name="solver_nwt" localSheetId="8" hidden="1">1</definedName>
    <definedName name="solver_nwt" localSheetId="7" hidden="1">1</definedName>
    <definedName name="solver_nwt" localSheetId="4" hidden="1">1</definedName>
    <definedName name="solver_nwt" localSheetId="2" hidden="1">1</definedName>
    <definedName name="solver_nwt" localSheetId="3" hidden="1">1</definedName>
    <definedName name="solver_nwt" localSheetId="1" hidden="1">1</definedName>
    <definedName name="solver_nwt" localSheetId="15" hidden="1">1</definedName>
    <definedName name="solver_nwt" localSheetId="6" hidden="1">1</definedName>
    <definedName name="solver_nwt" localSheetId="5" hidden="1">1</definedName>
    <definedName name="solver_opt" localSheetId="12" hidden="1">'2 seg dW'!$B$6</definedName>
    <definedName name="solver_opt" localSheetId="13" hidden="1">'2 seg dW -- hom. c'!$B$5</definedName>
    <definedName name="solver_opt" localSheetId="14" hidden="1">'2 seg dW -- hom. theta'!$B$5</definedName>
    <definedName name="solver_opt" localSheetId="11" hidden="1">'BdW -- all'!$B$4</definedName>
    <definedName name="solver_opt" localSheetId="8" hidden="1">'BdW -- High-end'!$B$4</definedName>
    <definedName name="solver_opt" localSheetId="7" hidden="1">'BdW -- Regular'!$B$4</definedName>
    <definedName name="solver_opt" localSheetId="4" hidden="1">'BG -- High-end (5 years)'!$B$3</definedName>
    <definedName name="solver_opt" localSheetId="2" hidden="1">'BG -- High-end (8 years)'!$B$3</definedName>
    <definedName name="solver_opt" localSheetId="3" hidden="1">'BG -- Regular (5 years)'!$B$3</definedName>
    <definedName name="solver_opt" localSheetId="1" hidden="1">'BG -- Regular (8 years)'!$B$3</definedName>
    <definedName name="solver_opt" localSheetId="15" hidden="1">dW!$B$3</definedName>
    <definedName name="solver_opt" localSheetId="6" hidden="1">'dW -- High-end'!$B$3</definedName>
    <definedName name="solver_opt" localSheetId="5" hidden="1">'dW -- Regular'!$B$3</definedName>
    <definedName name="solver_pre" localSheetId="12" hidden="1">0.000001</definedName>
    <definedName name="solver_pre" localSheetId="13" hidden="1">0.000001</definedName>
    <definedName name="solver_pre" localSheetId="14" hidden="1">0.000001</definedName>
    <definedName name="solver_pre" localSheetId="11" hidden="1">0.000001</definedName>
    <definedName name="solver_pre" localSheetId="8" hidden="1">0.000001</definedName>
    <definedName name="solver_pre" localSheetId="7" hidden="1">0.000001</definedName>
    <definedName name="solver_pre" localSheetId="4" hidden="1">0.000001</definedName>
    <definedName name="solver_pre" localSheetId="2" hidden="1">0.000001</definedName>
    <definedName name="solver_pre" localSheetId="3" hidden="1">0.000001</definedName>
    <definedName name="solver_pre" localSheetId="1" hidden="1">0.000001</definedName>
    <definedName name="solver_pre" localSheetId="15" hidden="1">0.000001</definedName>
    <definedName name="solver_pre" localSheetId="6" hidden="1">0.000001</definedName>
    <definedName name="solver_pre" localSheetId="5" hidden="1">0.000001</definedName>
    <definedName name="solver_rbv" localSheetId="12" hidden="1">1</definedName>
    <definedName name="solver_rbv" localSheetId="13" hidden="1">1</definedName>
    <definedName name="solver_rbv" localSheetId="14" hidden="1">1</definedName>
    <definedName name="solver_rbv" localSheetId="11" hidden="1">1</definedName>
    <definedName name="solver_rbv" localSheetId="8" hidden="1">1</definedName>
    <definedName name="solver_rbv" localSheetId="7" hidden="1">1</definedName>
    <definedName name="solver_rbv" localSheetId="4" hidden="1">1</definedName>
    <definedName name="solver_rbv" localSheetId="2" hidden="1">1</definedName>
    <definedName name="solver_rbv" localSheetId="3" hidden="1">1</definedName>
    <definedName name="solver_rbv" localSheetId="1" hidden="1">1</definedName>
    <definedName name="solver_rbv" localSheetId="15" hidden="1">1</definedName>
    <definedName name="solver_rbv" localSheetId="6" hidden="1">1</definedName>
    <definedName name="solver_rbv" localSheetId="5" hidden="1">1</definedName>
    <definedName name="solver_rel1" localSheetId="12" hidden="1">1</definedName>
    <definedName name="solver_rel1" localSheetId="13" hidden="1">1</definedName>
    <definedName name="solver_rel1" localSheetId="14" hidden="1">1</definedName>
    <definedName name="solver_rel1" localSheetId="11" hidden="1">3</definedName>
    <definedName name="solver_rel1" localSheetId="8" hidden="1">3</definedName>
    <definedName name="solver_rel1" localSheetId="7" hidden="1">3</definedName>
    <definedName name="solver_rel1" localSheetId="4" hidden="1">3</definedName>
    <definedName name="solver_rel1" localSheetId="2" hidden="1">3</definedName>
    <definedName name="solver_rel1" localSheetId="3" hidden="1">3</definedName>
    <definedName name="solver_rel1" localSheetId="1" hidden="1">3</definedName>
    <definedName name="solver_rel1" localSheetId="15" hidden="1">3</definedName>
    <definedName name="solver_rel1" localSheetId="6" hidden="1">3</definedName>
    <definedName name="solver_rel1" localSheetId="5" hidden="1">3</definedName>
    <definedName name="solver_rel2" localSheetId="12" hidden="1">3</definedName>
    <definedName name="solver_rel2" localSheetId="13" hidden="1">3</definedName>
    <definedName name="solver_rel2" localSheetId="14" hidden="1">3</definedName>
    <definedName name="solver_rel3" localSheetId="12" hidden="1">1</definedName>
    <definedName name="solver_rel3" localSheetId="13" hidden="1">1</definedName>
    <definedName name="solver_rel3" localSheetId="14" hidden="1">1</definedName>
    <definedName name="solver_rhs1" localSheetId="12" hidden="1">0.999</definedName>
    <definedName name="solver_rhs1" localSheetId="13" hidden="1">0.999</definedName>
    <definedName name="solver_rhs1" localSheetId="14" hidden="1">0.999</definedName>
    <definedName name="solver_rhs1" localSheetId="11" hidden="1">0.001</definedName>
    <definedName name="solver_rhs1" localSheetId="8" hidden="1">0.001</definedName>
    <definedName name="solver_rhs1" localSheetId="7" hidden="1">0.001</definedName>
    <definedName name="solver_rhs1" localSheetId="4" hidden="1">0.001</definedName>
    <definedName name="solver_rhs1" localSheetId="2" hidden="1">0.001</definedName>
    <definedName name="solver_rhs1" localSheetId="3" hidden="1">0.001</definedName>
    <definedName name="solver_rhs1" localSheetId="1" hidden="1">0.001</definedName>
    <definedName name="solver_rhs1" localSheetId="15" hidden="1">0.001</definedName>
    <definedName name="solver_rhs1" localSheetId="6" hidden="1">0.001</definedName>
    <definedName name="solver_rhs1" localSheetId="5" hidden="1">0.001</definedName>
    <definedName name="solver_rhs2" localSheetId="12" hidden="1">0.001</definedName>
    <definedName name="solver_rhs2" localSheetId="13" hidden="1">0.001</definedName>
    <definedName name="solver_rhs2" localSheetId="14" hidden="1">0.001</definedName>
    <definedName name="solver_rhs3" localSheetId="12" hidden="1">0.999</definedName>
    <definedName name="solver_rhs3" localSheetId="13" hidden="1">0.999</definedName>
    <definedName name="solver_rhs3" localSheetId="14" hidden="1">0.999</definedName>
    <definedName name="solver_rlx" localSheetId="12" hidden="1">2</definedName>
    <definedName name="solver_rlx" localSheetId="13" hidden="1">2</definedName>
    <definedName name="solver_rlx" localSheetId="14" hidden="1">2</definedName>
    <definedName name="solver_rlx" localSheetId="11" hidden="1">2</definedName>
    <definedName name="solver_rlx" localSheetId="8" hidden="1">2</definedName>
    <definedName name="solver_rlx" localSheetId="7" hidden="1">2</definedName>
    <definedName name="solver_rlx" localSheetId="4" hidden="1">2</definedName>
    <definedName name="solver_rlx" localSheetId="2" hidden="1">2</definedName>
    <definedName name="solver_rlx" localSheetId="3" hidden="1">2</definedName>
    <definedName name="solver_rlx" localSheetId="1" hidden="1">2</definedName>
    <definedName name="solver_rlx" localSheetId="15" hidden="1">2</definedName>
    <definedName name="solver_rlx" localSheetId="6" hidden="1">2</definedName>
    <definedName name="solver_rlx" localSheetId="5" hidden="1">2</definedName>
    <definedName name="solver_rsd" localSheetId="12" hidden="1">0</definedName>
    <definedName name="solver_rsd" localSheetId="13" hidden="1">0</definedName>
    <definedName name="solver_rsd" localSheetId="14" hidden="1">0</definedName>
    <definedName name="solver_rsd" localSheetId="11" hidden="1">0</definedName>
    <definedName name="solver_rsd" localSheetId="8" hidden="1">0</definedName>
    <definedName name="solver_rsd" localSheetId="7" hidden="1">0</definedName>
    <definedName name="solver_rsd" localSheetId="4" hidden="1">0</definedName>
    <definedName name="solver_rsd" localSheetId="2" hidden="1">0</definedName>
    <definedName name="solver_rsd" localSheetId="3" hidden="1">0</definedName>
    <definedName name="solver_rsd" localSheetId="1" hidden="1">0</definedName>
    <definedName name="solver_rsd" localSheetId="15" hidden="1">0</definedName>
    <definedName name="solver_rsd" localSheetId="6" hidden="1">0</definedName>
    <definedName name="solver_rsd" localSheetId="5" hidden="1">0</definedName>
    <definedName name="solver_scl" localSheetId="12" hidden="1">1</definedName>
    <definedName name="solver_scl" localSheetId="13" hidden="1">1</definedName>
    <definedName name="solver_scl" localSheetId="14" hidden="1">1</definedName>
    <definedName name="solver_scl" localSheetId="11" hidden="1">1</definedName>
    <definedName name="solver_scl" localSheetId="8" hidden="1">1</definedName>
    <definedName name="solver_scl" localSheetId="7" hidden="1">1</definedName>
    <definedName name="solver_scl" localSheetId="4" hidden="1">1</definedName>
    <definedName name="solver_scl" localSheetId="2" hidden="1">1</definedName>
    <definedName name="solver_scl" localSheetId="3" hidden="1">1</definedName>
    <definedName name="solver_scl" localSheetId="1" hidden="1">1</definedName>
    <definedName name="solver_scl" localSheetId="15" hidden="1">1</definedName>
    <definedName name="solver_scl" localSheetId="6" hidden="1">1</definedName>
    <definedName name="solver_scl" localSheetId="5" hidden="1">1</definedName>
    <definedName name="solver_sho" localSheetId="12" hidden="1">2</definedName>
    <definedName name="solver_sho" localSheetId="13" hidden="1">2</definedName>
    <definedName name="solver_sho" localSheetId="14" hidden="1">2</definedName>
    <definedName name="solver_sho" localSheetId="11" hidden="1">2</definedName>
    <definedName name="solver_sho" localSheetId="8" hidden="1">2</definedName>
    <definedName name="solver_sho" localSheetId="7" hidden="1">2</definedName>
    <definedName name="solver_sho" localSheetId="4" hidden="1">2</definedName>
    <definedName name="solver_sho" localSheetId="2" hidden="1">2</definedName>
    <definedName name="solver_sho" localSheetId="3" hidden="1">2</definedName>
    <definedName name="solver_sho" localSheetId="1" hidden="1">2</definedName>
    <definedName name="solver_sho" localSheetId="15" hidden="1">2</definedName>
    <definedName name="solver_sho" localSheetId="6" hidden="1">2</definedName>
    <definedName name="solver_sho" localSheetId="5" hidden="1">2</definedName>
    <definedName name="solver_ssz" localSheetId="12" hidden="1">100</definedName>
    <definedName name="solver_ssz" localSheetId="13" hidden="1">100</definedName>
    <definedName name="solver_ssz" localSheetId="14" hidden="1">100</definedName>
    <definedName name="solver_ssz" localSheetId="11" hidden="1">100</definedName>
    <definedName name="solver_ssz" localSheetId="8" hidden="1">100</definedName>
    <definedName name="solver_ssz" localSheetId="7" hidden="1">100</definedName>
    <definedName name="solver_ssz" localSheetId="4" hidden="1">100</definedName>
    <definedName name="solver_ssz" localSheetId="2" hidden="1">100</definedName>
    <definedName name="solver_ssz" localSheetId="3" hidden="1">100</definedName>
    <definedName name="solver_ssz" localSheetId="1" hidden="1">100</definedName>
    <definedName name="solver_ssz" localSheetId="15" hidden="1">100</definedName>
    <definedName name="solver_ssz" localSheetId="6" hidden="1">100</definedName>
    <definedName name="solver_ssz" localSheetId="5" hidden="1">100</definedName>
    <definedName name="solver_tim" localSheetId="12" hidden="1">2147483647</definedName>
    <definedName name="solver_tim" localSheetId="13" hidden="1">2147483647</definedName>
    <definedName name="solver_tim" localSheetId="14" hidden="1">2147483647</definedName>
    <definedName name="solver_tim" localSheetId="11" hidden="1">2147483647</definedName>
    <definedName name="solver_tim" localSheetId="8" hidden="1">2147483647</definedName>
    <definedName name="solver_tim" localSheetId="7" hidden="1">2147483647</definedName>
    <definedName name="solver_tim" localSheetId="4" hidden="1">2147483647</definedName>
    <definedName name="solver_tim" localSheetId="2" hidden="1">2147483647</definedName>
    <definedName name="solver_tim" localSheetId="3" hidden="1">2147483647</definedName>
    <definedName name="solver_tim" localSheetId="1" hidden="1">2147483647</definedName>
    <definedName name="solver_tim" localSheetId="15" hidden="1">2147483647</definedName>
    <definedName name="solver_tim" localSheetId="6" hidden="1">2147483647</definedName>
    <definedName name="solver_tim" localSheetId="5" hidden="1">2147483647</definedName>
    <definedName name="solver_tol" localSheetId="12" hidden="1">0.01</definedName>
    <definedName name="solver_tol" localSheetId="13" hidden="1">0.01</definedName>
    <definedName name="solver_tol" localSheetId="14" hidden="1">0.01</definedName>
    <definedName name="solver_tol" localSheetId="11" hidden="1">0.01</definedName>
    <definedName name="solver_tol" localSheetId="8" hidden="1">0.01</definedName>
    <definedName name="solver_tol" localSheetId="7" hidden="1">0.01</definedName>
    <definedName name="solver_tol" localSheetId="4" hidden="1">0.01</definedName>
    <definedName name="solver_tol" localSheetId="2" hidden="1">0.01</definedName>
    <definedName name="solver_tol" localSheetId="3" hidden="1">0.01</definedName>
    <definedName name="solver_tol" localSheetId="1" hidden="1">0.01</definedName>
    <definedName name="solver_tol" localSheetId="15" hidden="1">0.01</definedName>
    <definedName name="solver_tol" localSheetId="6" hidden="1">0.01</definedName>
    <definedName name="solver_tol" localSheetId="5" hidden="1">0.01</definedName>
    <definedName name="solver_typ" localSheetId="12" hidden="1">1</definedName>
    <definedName name="solver_typ" localSheetId="13" hidden="1">1</definedName>
    <definedName name="solver_typ" localSheetId="14" hidden="1">1</definedName>
    <definedName name="solver_typ" localSheetId="11" hidden="1">1</definedName>
    <definedName name="solver_typ" localSheetId="8" hidden="1">1</definedName>
    <definedName name="solver_typ" localSheetId="7" hidden="1">1</definedName>
    <definedName name="solver_typ" localSheetId="4" hidden="1">1</definedName>
    <definedName name="solver_typ" localSheetId="2" hidden="1">1</definedName>
    <definedName name="solver_typ" localSheetId="3" hidden="1">1</definedName>
    <definedName name="solver_typ" localSheetId="1" hidden="1">1</definedName>
    <definedName name="solver_typ" localSheetId="15" hidden="1">1</definedName>
    <definedName name="solver_typ" localSheetId="6" hidden="1">1</definedName>
    <definedName name="solver_typ" localSheetId="5" hidden="1">1</definedName>
    <definedName name="solver_val" localSheetId="12" hidden="1">0</definedName>
    <definedName name="solver_val" localSheetId="13" hidden="1">0</definedName>
    <definedName name="solver_val" localSheetId="14" hidden="1">0</definedName>
    <definedName name="solver_val" localSheetId="11" hidden="1">0</definedName>
    <definedName name="solver_val" localSheetId="8" hidden="1">0</definedName>
    <definedName name="solver_val" localSheetId="7" hidden="1">0</definedName>
    <definedName name="solver_val" localSheetId="4" hidden="1">0</definedName>
    <definedName name="solver_val" localSheetId="2" hidden="1">0</definedName>
    <definedName name="solver_val" localSheetId="3" hidden="1">0</definedName>
    <definedName name="solver_val" localSheetId="1" hidden="1">0</definedName>
    <definedName name="solver_val" localSheetId="15" hidden="1">0</definedName>
    <definedName name="solver_val" localSheetId="6" hidden="1">0</definedName>
    <definedName name="solver_val" localSheetId="5" hidden="1">0</definedName>
    <definedName name="solver_ver" localSheetId="12" hidden="1">3</definedName>
    <definedName name="solver_ver" localSheetId="13" hidden="1">3</definedName>
    <definedName name="solver_ver" localSheetId="14" hidden="1">3</definedName>
    <definedName name="solver_ver" localSheetId="11" hidden="1">3</definedName>
    <definedName name="solver_ver" localSheetId="8" hidden="1">3</definedName>
    <definedName name="solver_ver" localSheetId="7" hidden="1">3</definedName>
    <definedName name="solver_ver" localSheetId="4" hidden="1">3</definedName>
    <definedName name="solver_ver" localSheetId="2" hidden="1">3</definedName>
    <definedName name="solver_ver" localSheetId="3" hidden="1">3</definedName>
    <definedName name="solver_ver" localSheetId="1" hidden="1">3</definedName>
    <definedName name="solver_ver" localSheetId="15" hidden="1">3</definedName>
    <definedName name="solver_ver" localSheetId="6" hidden="1">3</definedName>
    <definedName name="solver_ver" localSheetId="5" hidden="1">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6" l="1"/>
  <c r="C8" i="26"/>
  <c r="C9" i="26"/>
  <c r="C10" i="26"/>
  <c r="D11" i="26" s="1"/>
  <c r="C11" i="26"/>
  <c r="C12" i="26"/>
  <c r="D12" i="26" s="1"/>
  <c r="C13" i="26"/>
  <c r="C14" i="26"/>
  <c r="D15" i="26" s="1"/>
  <c r="C15" i="26"/>
  <c r="C16" i="26"/>
  <c r="D16" i="26" s="1"/>
  <c r="C17" i="26"/>
  <c r="C18" i="26"/>
  <c r="G19" i="26" s="1"/>
  <c r="C6" i="26"/>
  <c r="C9" i="25"/>
  <c r="C10" i="25"/>
  <c r="C11" i="25"/>
  <c r="C12" i="25"/>
  <c r="D13" i="25" s="1"/>
  <c r="I13" i="25" s="1"/>
  <c r="C13" i="25"/>
  <c r="C14" i="25"/>
  <c r="C15" i="25"/>
  <c r="C16" i="25"/>
  <c r="K16" i="25" s="1"/>
  <c r="C17" i="25"/>
  <c r="C18" i="25"/>
  <c r="C19" i="25"/>
  <c r="C20" i="25"/>
  <c r="I21" i="25" s="1"/>
  <c r="C8" i="25"/>
  <c r="C9" i="24"/>
  <c r="C10" i="24"/>
  <c r="C11" i="24"/>
  <c r="C12" i="24"/>
  <c r="C13" i="24"/>
  <c r="C14" i="24"/>
  <c r="C15" i="24"/>
  <c r="K15" i="24" s="1"/>
  <c r="N14" i="24" s="1"/>
  <c r="C16" i="24"/>
  <c r="K16" i="24" s="1"/>
  <c r="N15" i="24" s="1"/>
  <c r="C17" i="24"/>
  <c r="C18" i="24"/>
  <c r="K18" i="24" s="1"/>
  <c r="C19" i="24"/>
  <c r="C20" i="24"/>
  <c r="K20" i="24" s="1"/>
  <c r="N19" i="24" s="1"/>
  <c r="C8" i="24"/>
  <c r="C10" i="23"/>
  <c r="C11" i="23"/>
  <c r="D12" i="23" s="1"/>
  <c r="C12" i="23"/>
  <c r="C13" i="23"/>
  <c r="D14" i="23" s="1"/>
  <c r="C14" i="23"/>
  <c r="C15" i="23"/>
  <c r="K15" i="23" s="1"/>
  <c r="N14" i="23" s="1"/>
  <c r="C16" i="23"/>
  <c r="C17" i="23"/>
  <c r="D18" i="23" s="1"/>
  <c r="C18" i="23"/>
  <c r="C19" i="23"/>
  <c r="D20" i="23" s="1"/>
  <c r="C20" i="23"/>
  <c r="C21" i="23"/>
  <c r="D21" i="23" s="1"/>
  <c r="C9" i="23"/>
  <c r="K10" i="23"/>
  <c r="C19" i="21"/>
  <c r="C18" i="21"/>
  <c r="C17" i="21"/>
  <c r="C16" i="21"/>
  <c r="D16" i="21" s="1"/>
  <c r="C15" i="21"/>
  <c r="C14" i="21"/>
  <c r="C13" i="21"/>
  <c r="C12" i="21"/>
  <c r="C11" i="21"/>
  <c r="C10" i="21"/>
  <c r="C9" i="21"/>
  <c r="C8" i="21"/>
  <c r="C7" i="21"/>
  <c r="I7" i="21" s="1"/>
  <c r="I19" i="21"/>
  <c r="E18" i="26"/>
  <c r="J18" i="26" s="1"/>
  <c r="I17" i="26"/>
  <c r="E17" i="26"/>
  <c r="F18" i="26" s="1"/>
  <c r="D18" i="26"/>
  <c r="E16" i="26"/>
  <c r="F17" i="26" s="1"/>
  <c r="I16" i="26"/>
  <c r="I15" i="26"/>
  <c r="E15" i="26"/>
  <c r="J15" i="26" s="1"/>
  <c r="E14" i="26"/>
  <c r="J14" i="26" s="1"/>
  <c r="I13" i="26"/>
  <c r="E13" i="26"/>
  <c r="F14" i="26" s="1"/>
  <c r="D14" i="26"/>
  <c r="G14" i="26" s="1"/>
  <c r="E12" i="26"/>
  <c r="F13" i="26" s="1"/>
  <c r="I12" i="26"/>
  <c r="L11" i="26" s="1"/>
  <c r="I11" i="26"/>
  <c r="E11" i="26"/>
  <c r="J11" i="26" s="1"/>
  <c r="M10" i="26" s="1"/>
  <c r="E10" i="26"/>
  <c r="J10" i="26" s="1"/>
  <c r="I9" i="26"/>
  <c r="E9" i="26"/>
  <c r="F10" i="26" s="1"/>
  <c r="D10" i="26"/>
  <c r="E8" i="26"/>
  <c r="F9" i="26" s="1"/>
  <c r="I8" i="26"/>
  <c r="L7" i="26" s="1"/>
  <c r="I7" i="26"/>
  <c r="E7" i="26"/>
  <c r="J7" i="26" s="1"/>
  <c r="D7" i="26"/>
  <c r="D8" i="26"/>
  <c r="E6" i="26"/>
  <c r="J6" i="26" s="1"/>
  <c r="I6" i="26"/>
  <c r="G22" i="25"/>
  <c r="F22" i="25"/>
  <c r="E22" i="25"/>
  <c r="G20" i="25"/>
  <c r="L20" i="25" s="1"/>
  <c r="F20" i="25"/>
  <c r="E20" i="25"/>
  <c r="K19" i="25"/>
  <c r="F19" i="25"/>
  <c r="E19" i="25"/>
  <c r="G19" i="25" s="1"/>
  <c r="K18" i="25"/>
  <c r="F18" i="25"/>
  <c r="E18" i="25"/>
  <c r="G18" i="25" s="1"/>
  <c r="D19" i="25"/>
  <c r="F17" i="25"/>
  <c r="E17" i="25"/>
  <c r="G17" i="25" s="1"/>
  <c r="K17" i="25"/>
  <c r="N17" i="25" s="1"/>
  <c r="G16" i="25"/>
  <c r="F16" i="25"/>
  <c r="E16" i="25"/>
  <c r="K15" i="25"/>
  <c r="F15" i="25"/>
  <c r="E15" i="25"/>
  <c r="K14" i="25"/>
  <c r="F14" i="25"/>
  <c r="E14" i="25"/>
  <c r="G14" i="25" s="1"/>
  <c r="D15" i="25"/>
  <c r="H13" i="25"/>
  <c r="G13" i="25"/>
  <c r="F13" i="25"/>
  <c r="E13" i="25"/>
  <c r="K13" i="25"/>
  <c r="G12" i="25"/>
  <c r="L12" i="25" s="1"/>
  <c r="F12" i="25"/>
  <c r="E12" i="25"/>
  <c r="K12" i="25"/>
  <c r="K11" i="25"/>
  <c r="F11" i="25"/>
  <c r="E11" i="25"/>
  <c r="G11" i="25" s="1"/>
  <c r="D12" i="25"/>
  <c r="K10" i="25"/>
  <c r="F10" i="25"/>
  <c r="E10" i="25"/>
  <c r="G10" i="25" s="1"/>
  <c r="D11" i="25"/>
  <c r="G9" i="25"/>
  <c r="F9" i="25"/>
  <c r="E9" i="25"/>
  <c r="K8" i="25"/>
  <c r="F8" i="25"/>
  <c r="E8" i="25"/>
  <c r="G8" i="25" s="1"/>
  <c r="E22" i="24"/>
  <c r="F20" i="24"/>
  <c r="E20" i="24"/>
  <c r="K19" i="24"/>
  <c r="F19" i="24"/>
  <c r="E19" i="24"/>
  <c r="D19" i="24"/>
  <c r="D20" i="24"/>
  <c r="F18" i="24"/>
  <c r="E18" i="24"/>
  <c r="D18" i="24"/>
  <c r="F17" i="24"/>
  <c r="E17" i="24"/>
  <c r="K17" i="24"/>
  <c r="F16" i="24"/>
  <c r="E16" i="24"/>
  <c r="F15" i="24"/>
  <c r="E15" i="24"/>
  <c r="D16" i="24"/>
  <c r="F14" i="24"/>
  <c r="E14" i="24"/>
  <c r="K14" i="24"/>
  <c r="F13" i="24"/>
  <c r="E13" i="24"/>
  <c r="D14" i="24"/>
  <c r="K12" i="24"/>
  <c r="N11" i="24" s="1"/>
  <c r="F12" i="24"/>
  <c r="E12" i="24"/>
  <c r="K11" i="24"/>
  <c r="N10" i="24" s="1"/>
  <c r="F11" i="24"/>
  <c r="E11" i="24"/>
  <c r="D12" i="24"/>
  <c r="F10" i="24"/>
  <c r="E10" i="24"/>
  <c r="K10" i="24"/>
  <c r="F9" i="24"/>
  <c r="E9" i="24"/>
  <c r="K9" i="24"/>
  <c r="F8" i="24"/>
  <c r="E8" i="24"/>
  <c r="D9" i="24"/>
  <c r="E23" i="23"/>
  <c r="F21" i="23"/>
  <c r="E21" i="23"/>
  <c r="F20" i="23"/>
  <c r="E20" i="23"/>
  <c r="K20" i="23"/>
  <c r="F19" i="23"/>
  <c r="E19" i="23"/>
  <c r="F18" i="23"/>
  <c r="E18" i="23"/>
  <c r="K17" i="23"/>
  <c r="F17" i="23"/>
  <c r="E17" i="23"/>
  <c r="F16" i="23"/>
  <c r="E16" i="23"/>
  <c r="F15" i="23"/>
  <c r="E15" i="23"/>
  <c r="D16" i="23"/>
  <c r="K14" i="23"/>
  <c r="F14" i="23"/>
  <c r="E14" i="23"/>
  <c r="F13" i="23"/>
  <c r="E13" i="23"/>
  <c r="F12" i="23"/>
  <c r="E12" i="23"/>
  <c r="K12" i="23"/>
  <c r="F11" i="23"/>
  <c r="E11" i="23"/>
  <c r="F10" i="23"/>
  <c r="E10" i="23"/>
  <c r="D10" i="23"/>
  <c r="F9" i="23"/>
  <c r="E9" i="23"/>
  <c r="K9" i="23"/>
  <c r="I18" i="21"/>
  <c r="L17" i="21" s="1"/>
  <c r="D18" i="21"/>
  <c r="I17" i="21"/>
  <c r="I14" i="21"/>
  <c r="D14" i="21"/>
  <c r="I13" i="21"/>
  <c r="D10" i="21"/>
  <c r="I9" i="21"/>
  <c r="I8" i="21"/>
  <c r="E1" i="21"/>
  <c r="E10" i="21" s="1"/>
  <c r="L6" i="26" l="1"/>
  <c r="N14" i="25"/>
  <c r="N18" i="25"/>
  <c r="D20" i="25"/>
  <c r="I20" i="25" s="1"/>
  <c r="D16" i="25"/>
  <c r="N10" i="25"/>
  <c r="N18" i="24"/>
  <c r="N16" i="24"/>
  <c r="K21" i="23"/>
  <c r="N20" i="23" s="1"/>
  <c r="K19" i="23"/>
  <c r="N9" i="23"/>
  <c r="D15" i="23"/>
  <c r="K18" i="23"/>
  <c r="N18" i="23" s="1"/>
  <c r="L18" i="21"/>
  <c r="L7" i="21"/>
  <c r="L13" i="21"/>
  <c r="L8" i="21"/>
  <c r="D19" i="21"/>
  <c r="J10" i="21"/>
  <c r="I10" i="21"/>
  <c r="L9" i="21" s="1"/>
  <c r="D11" i="21"/>
  <c r="E18" i="21"/>
  <c r="K11" i="23"/>
  <c r="N10" i="23" s="1"/>
  <c r="O11" i="25"/>
  <c r="L14" i="25"/>
  <c r="D8" i="21"/>
  <c r="I15" i="21"/>
  <c r="L14" i="21" s="1"/>
  <c r="E17" i="21"/>
  <c r="D11" i="23"/>
  <c r="L8" i="25"/>
  <c r="H9" i="25"/>
  <c r="N12" i="25"/>
  <c r="N13" i="25"/>
  <c r="H14" i="25"/>
  <c r="H18" i="25"/>
  <c r="L17" i="25"/>
  <c r="O16" i="25" s="1"/>
  <c r="E13" i="21"/>
  <c r="K16" i="23"/>
  <c r="D17" i="23"/>
  <c r="K9" i="25"/>
  <c r="D10" i="25"/>
  <c r="D9" i="25"/>
  <c r="I9" i="25" s="1"/>
  <c r="E7" i="21"/>
  <c r="D9" i="21"/>
  <c r="D13" i="21"/>
  <c r="I12" i="21"/>
  <c r="N11" i="23"/>
  <c r="G15" i="24"/>
  <c r="H12" i="25"/>
  <c r="L11" i="25"/>
  <c r="E16" i="21"/>
  <c r="E12" i="21"/>
  <c r="E19" i="21"/>
  <c r="J19" i="21" s="1"/>
  <c r="E15" i="21"/>
  <c r="E11" i="21"/>
  <c r="E8" i="21"/>
  <c r="E9" i="21"/>
  <c r="D12" i="21"/>
  <c r="I11" i="21"/>
  <c r="E14" i="21"/>
  <c r="D15" i="21"/>
  <c r="D17" i="21"/>
  <c r="I16" i="21"/>
  <c r="G20" i="21"/>
  <c r="D13" i="23"/>
  <c r="G14" i="23"/>
  <c r="N8" i="24"/>
  <c r="K13" i="24"/>
  <c r="N12" i="24" s="1"/>
  <c r="H10" i="25"/>
  <c r="L9" i="25"/>
  <c r="O8" i="25" s="1"/>
  <c r="H17" i="25"/>
  <c r="L16" i="25"/>
  <c r="K8" i="24"/>
  <c r="N9" i="24"/>
  <c r="G20" i="24"/>
  <c r="L20" i="24" s="1"/>
  <c r="N15" i="25"/>
  <c r="H19" i="25"/>
  <c r="I19" i="25" s="1"/>
  <c r="L18" i="25"/>
  <c r="H20" i="25"/>
  <c r="L19" i="25"/>
  <c r="L8" i="26"/>
  <c r="L16" i="26"/>
  <c r="L15" i="26"/>
  <c r="K13" i="23"/>
  <c r="D10" i="24"/>
  <c r="D11" i="24"/>
  <c r="D13" i="24"/>
  <c r="G14" i="24"/>
  <c r="F22" i="24"/>
  <c r="G16" i="24" s="1"/>
  <c r="H11" i="25"/>
  <c r="I11" i="25" s="1"/>
  <c r="L10" i="25"/>
  <c r="G15" i="25"/>
  <c r="H15" i="25" s="1"/>
  <c r="I15" i="25" s="1"/>
  <c r="N16" i="25"/>
  <c r="G7" i="26"/>
  <c r="D19" i="23"/>
  <c r="N19" i="23"/>
  <c r="G23" i="23"/>
  <c r="F23" i="23"/>
  <c r="G15" i="23" s="1"/>
  <c r="G11" i="24"/>
  <c r="G12" i="24"/>
  <c r="G13" i="24"/>
  <c r="D15" i="24"/>
  <c r="D17" i="24"/>
  <c r="N17" i="24"/>
  <c r="G18" i="24"/>
  <c r="I12" i="25"/>
  <c r="N11" i="25"/>
  <c r="D17" i="25"/>
  <c r="I17" i="25" s="1"/>
  <c r="O19" i="25"/>
  <c r="M6" i="26"/>
  <c r="G10" i="26"/>
  <c r="M9" i="26"/>
  <c r="L12" i="26"/>
  <c r="M14" i="26"/>
  <c r="G18" i="26"/>
  <c r="M17" i="26"/>
  <c r="L13" i="25"/>
  <c r="O12" i="25" s="1"/>
  <c r="D14" i="25"/>
  <c r="I14" i="25" s="1"/>
  <c r="D18" i="25"/>
  <c r="I18" i="25" s="1"/>
  <c r="K20" i="25"/>
  <c r="N19" i="25" s="1"/>
  <c r="F7" i="26"/>
  <c r="J8" i="26"/>
  <c r="M7" i="26" s="1"/>
  <c r="D9" i="26"/>
  <c r="G9" i="26" s="1"/>
  <c r="F11" i="26"/>
  <c r="G11" i="26" s="1"/>
  <c r="J12" i="26"/>
  <c r="M11" i="26" s="1"/>
  <c r="D13" i="26"/>
  <c r="G13" i="26" s="1"/>
  <c r="F15" i="26"/>
  <c r="G15" i="26" s="1"/>
  <c r="J16" i="26"/>
  <c r="M15" i="26" s="1"/>
  <c r="D17" i="26"/>
  <c r="G17" i="26" s="1"/>
  <c r="F8" i="26"/>
  <c r="G8" i="26" s="1"/>
  <c r="J9" i="26"/>
  <c r="I10" i="26"/>
  <c r="L9" i="26" s="1"/>
  <c r="F12" i="26"/>
  <c r="G12" i="26" s="1"/>
  <c r="J13" i="26"/>
  <c r="M12" i="26" s="1"/>
  <c r="I14" i="26"/>
  <c r="L13" i="26" s="1"/>
  <c r="F16" i="26"/>
  <c r="G16" i="26" s="1"/>
  <c r="J17" i="26"/>
  <c r="I18" i="26"/>
  <c r="L17" i="26" s="1"/>
  <c r="N17" i="23" l="1"/>
  <c r="L16" i="24"/>
  <c r="L15" i="23"/>
  <c r="O14" i="23" s="1"/>
  <c r="B3" i="26"/>
  <c r="J8" i="21"/>
  <c r="M7" i="21" s="1"/>
  <c r="F9" i="21"/>
  <c r="H16" i="24"/>
  <c r="I16" i="24" s="1"/>
  <c r="L15" i="24"/>
  <c r="H14" i="24"/>
  <c r="I14" i="24" s="1"/>
  <c r="L13" i="24"/>
  <c r="O12" i="24" s="1"/>
  <c r="M8" i="26"/>
  <c r="H13" i="24"/>
  <c r="I13" i="24" s="1"/>
  <c r="L12" i="24"/>
  <c r="O9" i="25"/>
  <c r="N13" i="24"/>
  <c r="N13" i="23"/>
  <c r="N12" i="23"/>
  <c r="O17" i="25"/>
  <c r="G22" i="24"/>
  <c r="G15" i="21"/>
  <c r="F10" i="21"/>
  <c r="G10" i="21" s="1"/>
  <c r="J9" i="21"/>
  <c r="G9" i="21"/>
  <c r="N8" i="25"/>
  <c r="N9" i="25"/>
  <c r="F14" i="21"/>
  <c r="G14" i="21" s="1"/>
  <c r="J13" i="21"/>
  <c r="H12" i="24"/>
  <c r="I12" i="24" s="1"/>
  <c r="L11" i="24"/>
  <c r="F15" i="21"/>
  <c r="J14" i="21"/>
  <c r="M13" i="21" s="1"/>
  <c r="J7" i="21"/>
  <c r="F8" i="21"/>
  <c r="G8" i="21"/>
  <c r="M9" i="21"/>
  <c r="M16" i="26"/>
  <c r="G20" i="23"/>
  <c r="G16" i="23"/>
  <c r="H16" i="23" s="1"/>
  <c r="I16" i="23" s="1"/>
  <c r="G12" i="23"/>
  <c r="G9" i="23"/>
  <c r="G19" i="23"/>
  <c r="G10" i="24"/>
  <c r="G17" i="24"/>
  <c r="G8" i="24"/>
  <c r="O18" i="25"/>
  <c r="G19" i="24"/>
  <c r="G21" i="23"/>
  <c r="L15" i="21"/>
  <c r="L16" i="21"/>
  <c r="L10" i="21"/>
  <c r="J11" i="21"/>
  <c r="M10" i="21" s="1"/>
  <c r="F12" i="21"/>
  <c r="G12" i="21" s="1"/>
  <c r="J16" i="21"/>
  <c r="F17" i="21"/>
  <c r="G18" i="23"/>
  <c r="L11" i="21"/>
  <c r="L12" i="21"/>
  <c r="N15" i="23"/>
  <c r="N16" i="23"/>
  <c r="G9" i="24"/>
  <c r="L14" i="26"/>
  <c r="F11" i="21"/>
  <c r="G11" i="21" s="1"/>
  <c r="H15" i="23"/>
  <c r="I15" i="23" s="1"/>
  <c r="L14" i="23"/>
  <c r="J12" i="21"/>
  <c r="M11" i="21" s="1"/>
  <c r="F13" i="21"/>
  <c r="G13" i="21" s="1"/>
  <c r="H19" i="24"/>
  <c r="I19" i="24" s="1"/>
  <c r="L18" i="24"/>
  <c r="L10" i="26"/>
  <c r="H16" i="25"/>
  <c r="I16" i="25" s="1"/>
  <c r="L15" i="25"/>
  <c r="O14" i="25" s="1"/>
  <c r="H15" i="24"/>
  <c r="I15" i="24" s="1"/>
  <c r="L14" i="24"/>
  <c r="O13" i="24" s="1"/>
  <c r="M13" i="26"/>
  <c r="I21" i="24"/>
  <c r="G10" i="23"/>
  <c r="G17" i="21"/>
  <c r="J15" i="21"/>
  <c r="F16" i="21"/>
  <c r="G16" i="21" s="1"/>
  <c r="O10" i="25"/>
  <c r="G17" i="23"/>
  <c r="I10" i="25"/>
  <c r="B5" i="25" s="1"/>
  <c r="G13" i="23"/>
  <c r="F18" i="21"/>
  <c r="G18" i="21" s="1"/>
  <c r="J17" i="21"/>
  <c r="M16" i="21" s="1"/>
  <c r="O13" i="25"/>
  <c r="F19" i="21"/>
  <c r="G19" i="21" s="1"/>
  <c r="J18" i="21"/>
  <c r="M18" i="21" s="1"/>
  <c r="G11" i="23"/>
  <c r="H11" i="23" l="1"/>
  <c r="I11" i="23" s="1"/>
  <c r="L10" i="23"/>
  <c r="L10" i="24"/>
  <c r="H11" i="24"/>
  <c r="I11" i="24" s="1"/>
  <c r="H12" i="23"/>
  <c r="I12" i="23" s="1"/>
  <c r="L11" i="23"/>
  <c r="O10" i="23" s="1"/>
  <c r="M14" i="21"/>
  <c r="H19" i="23"/>
  <c r="I19" i="23" s="1"/>
  <c r="L18" i="23"/>
  <c r="O17" i="23" s="1"/>
  <c r="L19" i="23"/>
  <c r="H20" i="23"/>
  <c r="I20" i="23" s="1"/>
  <c r="H21" i="23"/>
  <c r="I21" i="23" s="1"/>
  <c r="L20" i="23"/>
  <c r="O19" i="23" s="1"/>
  <c r="B4" i="21"/>
  <c r="O14" i="24"/>
  <c r="M17" i="21"/>
  <c r="H18" i="23"/>
  <c r="I18" i="23" s="1"/>
  <c r="L17" i="23"/>
  <c r="O15" i="25"/>
  <c r="L21" i="23"/>
  <c r="I22" i="23"/>
  <c r="H9" i="24"/>
  <c r="I9" i="24" s="1"/>
  <c r="L8" i="24"/>
  <c r="H10" i="23"/>
  <c r="I10" i="23" s="1"/>
  <c r="L9" i="23"/>
  <c r="M8" i="21"/>
  <c r="O15" i="24"/>
  <c r="L16" i="23"/>
  <c r="O15" i="23" s="1"/>
  <c r="H17" i="23"/>
  <c r="I17" i="23" s="1"/>
  <c r="H14" i="23"/>
  <c r="I14" i="23" s="1"/>
  <c r="L13" i="23"/>
  <c r="H10" i="24"/>
  <c r="I10" i="24" s="1"/>
  <c r="L9" i="24"/>
  <c r="O8" i="24" s="1"/>
  <c r="M15" i="21"/>
  <c r="H20" i="24"/>
  <c r="I20" i="24" s="1"/>
  <c r="L19" i="24"/>
  <c r="L17" i="24"/>
  <c r="O16" i="24" s="1"/>
  <c r="H18" i="24"/>
  <c r="I18" i="24" s="1"/>
  <c r="H13" i="23"/>
  <c r="I13" i="23" s="1"/>
  <c r="L12" i="23"/>
  <c r="O11" i="23" s="1"/>
  <c r="O10" i="24"/>
  <c r="M12" i="21"/>
  <c r="O11" i="24"/>
  <c r="H17" i="24"/>
  <c r="I17" i="24" s="1"/>
  <c r="B5" i="24" l="1"/>
  <c r="O17" i="24"/>
  <c r="O9" i="24"/>
  <c r="O18" i="24"/>
  <c r="O19" i="24"/>
  <c r="B6" i="23"/>
  <c r="O20" i="23"/>
  <c r="O16" i="23"/>
  <c r="O18" i="23"/>
  <c r="O9" i="23"/>
  <c r="O12" i="23"/>
  <c r="O13" i="23"/>
  <c r="D12" i="12" l="1"/>
  <c r="C18" i="12"/>
  <c r="I18" i="12" s="1"/>
  <c r="C17" i="12"/>
  <c r="I17" i="12" s="1"/>
  <c r="C16" i="12"/>
  <c r="I16" i="12" s="1"/>
  <c r="I15" i="12"/>
  <c r="C15" i="12"/>
  <c r="C14" i="12"/>
  <c r="I14" i="12" s="1"/>
  <c r="C13" i="12"/>
  <c r="I13" i="12" s="1"/>
  <c r="C12" i="12"/>
  <c r="I12" i="12" s="1"/>
  <c r="I11" i="12"/>
  <c r="C11" i="12"/>
  <c r="C10" i="12"/>
  <c r="D11" i="12" s="1"/>
  <c r="I9" i="12"/>
  <c r="D9" i="12"/>
  <c r="C9" i="12"/>
  <c r="C8" i="12"/>
  <c r="I8" i="12" s="1"/>
  <c r="C7" i="12"/>
  <c r="I6" i="12"/>
  <c r="C6" i="12"/>
  <c r="E1" i="12"/>
  <c r="E17" i="12" s="1"/>
  <c r="J17" i="12" s="1"/>
  <c r="D12" i="11"/>
  <c r="C18" i="11"/>
  <c r="I18" i="11" s="1"/>
  <c r="C17" i="11"/>
  <c r="I17" i="11" s="1"/>
  <c r="C16" i="11"/>
  <c r="I16" i="11" s="1"/>
  <c r="I15" i="11"/>
  <c r="C15" i="11"/>
  <c r="C14" i="11"/>
  <c r="I14" i="11" s="1"/>
  <c r="C13" i="11"/>
  <c r="I13" i="11" s="1"/>
  <c r="C12" i="11"/>
  <c r="I12" i="11" s="1"/>
  <c r="I11" i="11"/>
  <c r="C11" i="11"/>
  <c r="C10" i="11"/>
  <c r="D11" i="11" s="1"/>
  <c r="C9" i="11"/>
  <c r="I9" i="11" s="1"/>
  <c r="L8" i="11" s="1"/>
  <c r="C8" i="11"/>
  <c r="I8" i="11" s="1"/>
  <c r="C7" i="11"/>
  <c r="I6" i="11"/>
  <c r="C6" i="11"/>
  <c r="E1" i="11"/>
  <c r="E17" i="11" s="1"/>
  <c r="J17" i="11" s="1"/>
  <c r="L17" i="12" l="1"/>
  <c r="L17" i="11"/>
  <c r="D7" i="12"/>
  <c r="D9" i="11"/>
  <c r="D8" i="11"/>
  <c r="D13" i="11"/>
  <c r="D8" i="12"/>
  <c r="D13" i="12"/>
  <c r="E6" i="12"/>
  <c r="J6" i="12" s="1"/>
  <c r="E8" i="12"/>
  <c r="J8" i="12" s="1"/>
  <c r="L13" i="12"/>
  <c r="L14" i="12"/>
  <c r="L15" i="12"/>
  <c r="L16" i="12"/>
  <c r="L8" i="12"/>
  <c r="L11" i="12"/>
  <c r="L12" i="12"/>
  <c r="D10" i="12"/>
  <c r="I10" i="12"/>
  <c r="L9" i="12" s="1"/>
  <c r="E12" i="12"/>
  <c r="E14" i="12"/>
  <c r="J14" i="12" s="1"/>
  <c r="I7" i="12"/>
  <c r="L6" i="12" s="1"/>
  <c r="E10" i="12"/>
  <c r="E11" i="12"/>
  <c r="E9" i="12"/>
  <c r="E16" i="12"/>
  <c r="J16" i="12" s="1"/>
  <c r="E18" i="12"/>
  <c r="J18" i="12" s="1"/>
  <c r="M17" i="12" s="1"/>
  <c r="E7" i="12"/>
  <c r="E13" i="12"/>
  <c r="E15" i="12"/>
  <c r="J15" i="12" s="1"/>
  <c r="L15" i="11"/>
  <c r="L16" i="11"/>
  <c r="L11" i="11"/>
  <c r="L12" i="11"/>
  <c r="L13" i="11"/>
  <c r="L14" i="11"/>
  <c r="E6" i="11"/>
  <c r="E8" i="11"/>
  <c r="I10" i="11"/>
  <c r="L9" i="11" s="1"/>
  <c r="E14" i="11"/>
  <c r="J14" i="11" s="1"/>
  <c r="D7" i="11"/>
  <c r="E9" i="11"/>
  <c r="D10" i="11"/>
  <c r="E12" i="11"/>
  <c r="E16" i="11"/>
  <c r="J16" i="11" s="1"/>
  <c r="E18" i="11"/>
  <c r="J18" i="11" s="1"/>
  <c r="M17" i="11" s="1"/>
  <c r="I7" i="11"/>
  <c r="L6" i="11" s="1"/>
  <c r="E10" i="11"/>
  <c r="E11" i="11"/>
  <c r="E7" i="11"/>
  <c r="E13" i="11"/>
  <c r="E15" i="11"/>
  <c r="J15" i="11" s="1"/>
  <c r="F8" i="12" l="1"/>
  <c r="G8" i="12" s="1"/>
  <c r="J11" i="12"/>
  <c r="F12" i="12"/>
  <c r="G12" i="12" s="1"/>
  <c r="J13" i="12"/>
  <c r="M13" i="12" s="1"/>
  <c r="G14" i="12"/>
  <c r="F10" i="12"/>
  <c r="G10" i="12" s="1"/>
  <c r="J10" i="12"/>
  <c r="F11" i="12"/>
  <c r="G11" i="12" s="1"/>
  <c r="J12" i="12"/>
  <c r="F13" i="12"/>
  <c r="G13" i="12" s="1"/>
  <c r="F9" i="12"/>
  <c r="G9" i="12" s="1"/>
  <c r="M14" i="12"/>
  <c r="F7" i="12"/>
  <c r="G7" i="12" s="1"/>
  <c r="M15" i="12"/>
  <c r="L10" i="12"/>
  <c r="J9" i="12"/>
  <c r="M8" i="12" s="1"/>
  <c r="M16" i="12"/>
  <c r="J7" i="12"/>
  <c r="M6" i="12" s="1"/>
  <c r="L7" i="12"/>
  <c r="M14" i="11"/>
  <c r="J10" i="11"/>
  <c r="F11" i="11"/>
  <c r="G11" i="11" s="1"/>
  <c r="J11" i="11"/>
  <c r="F12" i="11"/>
  <c r="G12" i="11" s="1"/>
  <c r="J12" i="11"/>
  <c r="F13" i="11"/>
  <c r="G13" i="11" s="1"/>
  <c r="J13" i="11"/>
  <c r="M13" i="11" s="1"/>
  <c r="G14" i="11"/>
  <c r="J7" i="11"/>
  <c r="F8" i="11"/>
  <c r="G8" i="11" s="1"/>
  <c r="F10" i="11"/>
  <c r="G10" i="11" s="1"/>
  <c r="J9" i="11"/>
  <c r="F9" i="11"/>
  <c r="G9" i="11" s="1"/>
  <c r="J8" i="11"/>
  <c r="L10" i="11"/>
  <c r="L7" i="11"/>
  <c r="M15" i="11"/>
  <c r="J6" i="11"/>
  <c r="F7" i="11"/>
  <c r="G7" i="11" s="1"/>
  <c r="M16" i="11"/>
  <c r="M11" i="12" l="1"/>
  <c r="B3" i="12"/>
  <c r="M12" i="12"/>
  <c r="M10" i="12"/>
  <c r="M7" i="12"/>
  <c r="M9" i="12"/>
  <c r="B3" i="11"/>
  <c r="M10" i="11"/>
  <c r="M11" i="11"/>
  <c r="M6" i="11"/>
  <c r="M8" i="11"/>
  <c r="M12" i="11"/>
  <c r="M7" i="11"/>
  <c r="M9" i="11"/>
  <c r="E18" i="7"/>
  <c r="J18" i="7" s="1"/>
  <c r="M17" i="7" s="1"/>
  <c r="C18" i="7"/>
  <c r="I18" i="7" s="1"/>
  <c r="L17" i="7" s="1"/>
  <c r="E17" i="7"/>
  <c r="J17" i="7" s="1"/>
  <c r="C17" i="7"/>
  <c r="I17" i="7" s="1"/>
  <c r="I16" i="7"/>
  <c r="L15" i="7" s="1"/>
  <c r="E16" i="7"/>
  <c r="J16" i="7" s="1"/>
  <c r="C16" i="7"/>
  <c r="E15" i="7"/>
  <c r="J15" i="7" s="1"/>
  <c r="C15" i="7"/>
  <c r="I15" i="7" s="1"/>
  <c r="E14" i="7"/>
  <c r="J14" i="7" s="1"/>
  <c r="C14" i="7"/>
  <c r="I14" i="7" s="1"/>
  <c r="L13" i="7" s="1"/>
  <c r="E13" i="7"/>
  <c r="J13" i="7" s="1"/>
  <c r="C13" i="7"/>
  <c r="I13" i="7" s="1"/>
  <c r="E12" i="7"/>
  <c r="J12" i="7" s="1"/>
  <c r="C12" i="7"/>
  <c r="I12" i="7" s="1"/>
  <c r="L11" i="7" s="1"/>
  <c r="E11" i="7"/>
  <c r="J11" i="7" s="1"/>
  <c r="C11" i="7"/>
  <c r="I11" i="7" s="1"/>
  <c r="J10" i="7"/>
  <c r="E10" i="7"/>
  <c r="C10" i="7"/>
  <c r="I10" i="7" s="1"/>
  <c r="E9" i="7"/>
  <c r="J9" i="7" s="1"/>
  <c r="C9" i="7"/>
  <c r="I9" i="7" s="1"/>
  <c r="E8" i="7"/>
  <c r="F9" i="7" s="1"/>
  <c r="C8" i="7"/>
  <c r="F7" i="7"/>
  <c r="E7" i="7"/>
  <c r="J7" i="7" s="1"/>
  <c r="C7" i="7"/>
  <c r="I7" i="7" s="1"/>
  <c r="L6" i="7" s="1"/>
  <c r="J6" i="7"/>
  <c r="E6" i="7"/>
  <c r="C6" i="7"/>
  <c r="I6" i="7" s="1"/>
  <c r="I19" i="5"/>
  <c r="C19" i="5"/>
  <c r="C18" i="5"/>
  <c r="I18" i="5" s="1"/>
  <c r="C17" i="5"/>
  <c r="I17" i="5" s="1"/>
  <c r="L16" i="5" s="1"/>
  <c r="C16" i="5"/>
  <c r="I16" i="5" s="1"/>
  <c r="L15" i="5" s="1"/>
  <c r="I15" i="5"/>
  <c r="C15" i="5"/>
  <c r="C14" i="5"/>
  <c r="I14" i="5" s="1"/>
  <c r="L13" i="5" s="1"/>
  <c r="C13" i="5"/>
  <c r="I13" i="5" s="1"/>
  <c r="C12" i="5"/>
  <c r="I12" i="5" s="1"/>
  <c r="E11" i="5"/>
  <c r="J11" i="5" s="1"/>
  <c r="C11" i="5"/>
  <c r="C10" i="5"/>
  <c r="I10" i="5" s="1"/>
  <c r="C9" i="5"/>
  <c r="I9" i="5" s="1"/>
  <c r="I8" i="5"/>
  <c r="C8" i="5"/>
  <c r="E7" i="5"/>
  <c r="C7" i="5"/>
  <c r="I7" i="5" s="1"/>
  <c r="E1" i="5"/>
  <c r="E18" i="5" s="1"/>
  <c r="J18" i="5" s="1"/>
  <c r="C18" i="4"/>
  <c r="I18" i="4" s="1"/>
  <c r="I17" i="4"/>
  <c r="L16" i="4" s="1"/>
  <c r="C17" i="4"/>
  <c r="C16" i="4"/>
  <c r="I16" i="4" s="1"/>
  <c r="I15" i="4"/>
  <c r="L14" i="4" s="1"/>
  <c r="C15" i="4"/>
  <c r="C14" i="4"/>
  <c r="I14" i="4" s="1"/>
  <c r="I13" i="4"/>
  <c r="C13" i="4"/>
  <c r="L12" i="4"/>
  <c r="C12" i="4"/>
  <c r="I12" i="4" s="1"/>
  <c r="C11" i="4"/>
  <c r="I11" i="4" s="1"/>
  <c r="C10" i="4"/>
  <c r="C9" i="4"/>
  <c r="C8" i="4"/>
  <c r="I8" i="4" s="1"/>
  <c r="C7" i="4"/>
  <c r="I7" i="4" s="1"/>
  <c r="I6" i="4"/>
  <c r="C6" i="4"/>
  <c r="E1" i="4"/>
  <c r="E15" i="4" s="1"/>
  <c r="J15" i="4" s="1"/>
  <c r="J18" i="6"/>
  <c r="E18" i="6"/>
  <c r="C18" i="6"/>
  <c r="I18" i="6" s="1"/>
  <c r="M17" i="6"/>
  <c r="E17" i="6"/>
  <c r="J17" i="6" s="1"/>
  <c r="C17" i="6"/>
  <c r="I17" i="6" s="1"/>
  <c r="E16" i="6"/>
  <c r="J16" i="6" s="1"/>
  <c r="C16" i="6"/>
  <c r="I16" i="6" s="1"/>
  <c r="E15" i="6"/>
  <c r="J15" i="6" s="1"/>
  <c r="C15" i="6"/>
  <c r="I15" i="6" s="1"/>
  <c r="E14" i="6"/>
  <c r="J14" i="6" s="1"/>
  <c r="C14" i="6"/>
  <c r="I14" i="6" s="1"/>
  <c r="E13" i="6"/>
  <c r="J13" i="6" s="1"/>
  <c r="C13" i="6"/>
  <c r="I13" i="6" s="1"/>
  <c r="J12" i="6"/>
  <c r="I12" i="6"/>
  <c r="E12" i="6"/>
  <c r="C12" i="6"/>
  <c r="I11" i="6"/>
  <c r="E11" i="6"/>
  <c r="J11" i="6" s="1"/>
  <c r="C11" i="6"/>
  <c r="E10" i="6"/>
  <c r="C10" i="6"/>
  <c r="I10" i="6" s="1"/>
  <c r="E9" i="6"/>
  <c r="J9" i="6" s="1"/>
  <c r="C9" i="6"/>
  <c r="E8" i="6"/>
  <c r="J8" i="6" s="1"/>
  <c r="M7" i="6" s="1"/>
  <c r="C8" i="6"/>
  <c r="I8" i="6" s="1"/>
  <c r="E7" i="6"/>
  <c r="J7" i="6" s="1"/>
  <c r="C7" i="6"/>
  <c r="I7" i="6" s="1"/>
  <c r="J6" i="6"/>
  <c r="E6" i="6"/>
  <c r="F7" i="6" s="1"/>
  <c r="C6" i="6"/>
  <c r="I6" i="6" s="1"/>
  <c r="C19" i="3"/>
  <c r="I19" i="3" s="1"/>
  <c r="C18" i="3"/>
  <c r="I18" i="3" s="1"/>
  <c r="C17" i="3"/>
  <c r="I17" i="3" s="1"/>
  <c r="C16" i="3"/>
  <c r="I16" i="3" s="1"/>
  <c r="L15" i="3" s="1"/>
  <c r="C15" i="3"/>
  <c r="I15" i="3" s="1"/>
  <c r="C14" i="3"/>
  <c r="I14" i="3" s="1"/>
  <c r="L13" i="3" s="1"/>
  <c r="C13" i="3"/>
  <c r="I13" i="3" s="1"/>
  <c r="I12" i="3"/>
  <c r="C12" i="3"/>
  <c r="C11" i="3"/>
  <c r="I10" i="3"/>
  <c r="C10" i="3"/>
  <c r="C9" i="3"/>
  <c r="I9" i="3" s="1"/>
  <c r="C8" i="3"/>
  <c r="D9" i="3" s="1"/>
  <c r="I7" i="3"/>
  <c r="C7" i="3"/>
  <c r="E1" i="3"/>
  <c r="E18" i="3" s="1"/>
  <c r="J18" i="3" s="1"/>
  <c r="I18" i="2"/>
  <c r="C18" i="2"/>
  <c r="C17" i="2"/>
  <c r="I17" i="2" s="1"/>
  <c r="I16" i="2"/>
  <c r="C16" i="2"/>
  <c r="C15" i="2"/>
  <c r="I15" i="2" s="1"/>
  <c r="C14" i="2"/>
  <c r="I14" i="2" s="1"/>
  <c r="C13" i="2"/>
  <c r="I13" i="2" s="1"/>
  <c r="C12" i="2"/>
  <c r="I12" i="2" s="1"/>
  <c r="C11" i="2"/>
  <c r="I11" i="2" s="1"/>
  <c r="C10" i="2"/>
  <c r="I10" i="2" s="1"/>
  <c r="L9" i="2" s="1"/>
  <c r="C9" i="2"/>
  <c r="I9" i="2" s="1"/>
  <c r="C8" i="2"/>
  <c r="D9" i="2" s="1"/>
  <c r="C7" i="2"/>
  <c r="I6" i="2"/>
  <c r="C6" i="2"/>
  <c r="E1" i="2"/>
  <c r="E16" i="2" s="1"/>
  <c r="J16" i="2" s="1"/>
  <c r="L14" i="6" l="1"/>
  <c r="L9" i="7"/>
  <c r="D10" i="2"/>
  <c r="E12" i="2"/>
  <c r="J12" i="2" s="1"/>
  <c r="D7" i="6"/>
  <c r="G7" i="6" s="1"/>
  <c r="M14" i="6"/>
  <c r="L7" i="4"/>
  <c r="E8" i="4"/>
  <c r="J8" i="4" s="1"/>
  <c r="E9" i="4"/>
  <c r="E14" i="4"/>
  <c r="J14" i="4" s="1"/>
  <c r="D10" i="5"/>
  <c r="L14" i="2"/>
  <c r="D10" i="3"/>
  <c r="E11" i="3"/>
  <c r="J11" i="3" s="1"/>
  <c r="M6" i="6"/>
  <c r="D10" i="6"/>
  <c r="G11" i="6"/>
  <c r="E7" i="4"/>
  <c r="L15" i="4"/>
  <c r="E18" i="4"/>
  <c r="J18" i="4" s="1"/>
  <c r="D9" i="5"/>
  <c r="E9" i="5"/>
  <c r="J9" i="5" s="1"/>
  <c r="E12" i="5"/>
  <c r="J12" i="5" s="1"/>
  <c r="D7" i="7"/>
  <c r="G7" i="7" s="1"/>
  <c r="M13" i="7"/>
  <c r="L16" i="7"/>
  <c r="E9" i="2"/>
  <c r="L12" i="2"/>
  <c r="E7" i="3"/>
  <c r="J7" i="3" s="1"/>
  <c r="E9" i="3"/>
  <c r="E10" i="3"/>
  <c r="J10" i="3" s="1"/>
  <c r="L12" i="3"/>
  <c r="L18" i="3"/>
  <c r="L15" i="6"/>
  <c r="M16" i="6"/>
  <c r="E6" i="4"/>
  <c r="J6" i="4" s="1"/>
  <c r="D8" i="5"/>
  <c r="M6" i="7"/>
  <c r="F8" i="7"/>
  <c r="M9" i="7"/>
  <c r="L12" i="7"/>
  <c r="M16" i="7"/>
  <c r="E12" i="3"/>
  <c r="J12" i="3" s="1"/>
  <c r="M11" i="3" s="1"/>
  <c r="E13" i="3"/>
  <c r="J13" i="3" s="1"/>
  <c r="E15" i="3"/>
  <c r="J15" i="3" s="1"/>
  <c r="E17" i="3"/>
  <c r="J17" i="3" s="1"/>
  <c r="M17" i="3" s="1"/>
  <c r="E19" i="3"/>
  <c r="J19" i="3" s="1"/>
  <c r="M18" i="3" s="1"/>
  <c r="L7" i="6"/>
  <c r="F9" i="6"/>
  <c r="L11" i="6"/>
  <c r="D9" i="4"/>
  <c r="L7" i="5"/>
  <c r="L12" i="5"/>
  <c r="M12" i="7"/>
  <c r="L10" i="2"/>
  <c r="L11" i="2"/>
  <c r="E8" i="2"/>
  <c r="E6" i="2"/>
  <c r="E17" i="2"/>
  <c r="J17" i="2" s="1"/>
  <c r="M16" i="2" s="1"/>
  <c r="E15" i="2"/>
  <c r="J15" i="2" s="1"/>
  <c r="M14" i="2" s="1"/>
  <c r="E11" i="2"/>
  <c r="J11" i="2" s="1"/>
  <c r="E13" i="2"/>
  <c r="J13" i="2" s="1"/>
  <c r="M12" i="2" s="1"/>
  <c r="E7" i="2"/>
  <c r="E10" i="2"/>
  <c r="E14" i="2"/>
  <c r="J14" i="2" s="1"/>
  <c r="E18" i="2"/>
  <c r="J18" i="2" s="1"/>
  <c r="M17" i="2" s="1"/>
  <c r="L17" i="3"/>
  <c r="L16" i="3"/>
  <c r="L6" i="6"/>
  <c r="M8" i="6"/>
  <c r="M13" i="6"/>
  <c r="M12" i="6"/>
  <c r="L14" i="5"/>
  <c r="M15" i="2"/>
  <c r="I11" i="3"/>
  <c r="L10" i="3" s="1"/>
  <c r="D11" i="3"/>
  <c r="G12" i="3"/>
  <c r="L13" i="2"/>
  <c r="L16" i="2"/>
  <c r="L17" i="2"/>
  <c r="L9" i="3"/>
  <c r="M11" i="6"/>
  <c r="M14" i="4"/>
  <c r="M11" i="5"/>
  <c r="L18" i="5"/>
  <c r="M11" i="2"/>
  <c r="L10" i="6"/>
  <c r="D8" i="2"/>
  <c r="I7" i="2"/>
  <c r="L6" i="2" s="1"/>
  <c r="D7" i="2"/>
  <c r="J9" i="2"/>
  <c r="L15" i="2"/>
  <c r="L14" i="3"/>
  <c r="L12" i="6"/>
  <c r="L13" i="6"/>
  <c r="L17" i="6"/>
  <c r="L16" i="6"/>
  <c r="L17" i="5"/>
  <c r="I8" i="2"/>
  <c r="L7" i="2" s="1"/>
  <c r="D9" i="6"/>
  <c r="G9" i="6" s="1"/>
  <c r="I9" i="6"/>
  <c r="L8" i="6" s="1"/>
  <c r="E11" i="4"/>
  <c r="J11" i="4" s="1"/>
  <c r="E10" i="4"/>
  <c r="J10" i="4" s="1"/>
  <c r="L6" i="4"/>
  <c r="F7" i="4"/>
  <c r="I9" i="4"/>
  <c r="L8" i="4" s="1"/>
  <c r="D10" i="4"/>
  <c r="E12" i="4"/>
  <c r="J12" i="4" s="1"/>
  <c r="M11" i="4" s="1"/>
  <c r="E16" i="4"/>
  <c r="J16" i="4" s="1"/>
  <c r="M15" i="4" s="1"/>
  <c r="L9" i="5"/>
  <c r="M10" i="7"/>
  <c r="M11" i="7"/>
  <c r="L14" i="7"/>
  <c r="M15" i="7"/>
  <c r="D8" i="4"/>
  <c r="D8" i="3"/>
  <c r="I8" i="3"/>
  <c r="E8" i="3"/>
  <c r="F8" i="3" s="1"/>
  <c r="E14" i="3"/>
  <c r="J14" i="3" s="1"/>
  <c r="E16" i="3"/>
  <c r="J16" i="3" s="1"/>
  <c r="M15" i="3" s="1"/>
  <c r="F8" i="6"/>
  <c r="M15" i="6"/>
  <c r="D7" i="4"/>
  <c r="G7" i="4" s="1"/>
  <c r="J9" i="4"/>
  <c r="M8" i="4" s="1"/>
  <c r="E13" i="4"/>
  <c r="J13" i="4" s="1"/>
  <c r="L13" i="4"/>
  <c r="E17" i="4"/>
  <c r="J17" i="4" s="1"/>
  <c r="M16" i="4" s="1"/>
  <c r="L17" i="4"/>
  <c r="J7" i="5"/>
  <c r="D11" i="5"/>
  <c r="L11" i="5"/>
  <c r="D8" i="7"/>
  <c r="G8" i="7" s="1"/>
  <c r="L10" i="7"/>
  <c r="M14" i="7"/>
  <c r="J10" i="6"/>
  <c r="M9" i="6" s="1"/>
  <c r="G12" i="5"/>
  <c r="I11" i="5"/>
  <c r="L10" i="5" s="1"/>
  <c r="D8" i="6"/>
  <c r="G8" i="6" s="1"/>
  <c r="F10" i="6"/>
  <c r="G10" i="6" s="1"/>
  <c r="F9" i="4"/>
  <c r="G9" i="4" s="1"/>
  <c r="I10" i="4"/>
  <c r="L9" i="4" s="1"/>
  <c r="L11" i="4"/>
  <c r="L8" i="5"/>
  <c r="D9" i="7"/>
  <c r="G9" i="7" s="1"/>
  <c r="I8" i="7"/>
  <c r="L7" i="7" s="1"/>
  <c r="E10" i="5"/>
  <c r="E13" i="5"/>
  <c r="J13" i="5" s="1"/>
  <c r="M12" i="5" s="1"/>
  <c r="E15" i="5"/>
  <c r="J15" i="5" s="1"/>
  <c r="E17" i="5"/>
  <c r="J17" i="5" s="1"/>
  <c r="E19" i="5"/>
  <c r="J19" i="5" s="1"/>
  <c r="M18" i="5" s="1"/>
  <c r="F10" i="7"/>
  <c r="G11" i="7"/>
  <c r="J8" i="7"/>
  <c r="E8" i="5"/>
  <c r="F8" i="5" s="1"/>
  <c r="G8" i="5" s="1"/>
  <c r="E14" i="5"/>
  <c r="J14" i="5" s="1"/>
  <c r="M13" i="5" s="1"/>
  <c r="E16" i="5"/>
  <c r="J16" i="5" s="1"/>
  <c r="M15" i="5" s="1"/>
  <c r="D10" i="7"/>
  <c r="M13" i="3" l="1"/>
  <c r="F11" i="3"/>
  <c r="M12" i="3"/>
  <c r="G8" i="4"/>
  <c r="F10" i="3"/>
  <c r="G10" i="3" s="1"/>
  <c r="J9" i="3"/>
  <c r="M9" i="3" s="1"/>
  <c r="G10" i="7"/>
  <c r="B3" i="7" s="1"/>
  <c r="M12" i="4"/>
  <c r="F8" i="4"/>
  <c r="J7" i="4"/>
  <c r="M6" i="4" s="1"/>
  <c r="M10" i="3"/>
  <c r="B3" i="6"/>
  <c r="M7" i="7"/>
  <c r="M8" i="7"/>
  <c r="M16" i="5"/>
  <c r="G8" i="3"/>
  <c r="M17" i="4"/>
  <c r="F10" i="4"/>
  <c r="G10" i="4" s="1"/>
  <c r="M16" i="3"/>
  <c r="L10" i="4"/>
  <c r="L11" i="3"/>
  <c r="M13" i="2"/>
  <c r="F9" i="2"/>
  <c r="G9" i="2" s="1"/>
  <c r="J8" i="2"/>
  <c r="M14" i="5"/>
  <c r="L8" i="7"/>
  <c r="M9" i="4"/>
  <c r="G11" i="4"/>
  <c r="L9" i="6"/>
  <c r="M10" i="6"/>
  <c r="M13" i="4"/>
  <c r="J10" i="2"/>
  <c r="M9" i="2" s="1"/>
  <c r="G11" i="2"/>
  <c r="J8" i="5"/>
  <c r="F9" i="5"/>
  <c r="G9" i="5" s="1"/>
  <c r="J8" i="3"/>
  <c r="F9" i="3"/>
  <c r="G9" i="3" s="1"/>
  <c r="M17" i="5"/>
  <c r="M10" i="4"/>
  <c r="J7" i="2"/>
  <c r="F8" i="2"/>
  <c r="G8" i="2" s="1"/>
  <c r="F10" i="2"/>
  <c r="G10" i="2" s="1"/>
  <c r="F11" i="5"/>
  <c r="G11" i="5" s="1"/>
  <c r="J10" i="5"/>
  <c r="F10" i="5"/>
  <c r="G10" i="5" s="1"/>
  <c r="L7" i="3"/>
  <c r="L8" i="3"/>
  <c r="G11" i="3"/>
  <c r="M14" i="3"/>
  <c r="F7" i="2"/>
  <c r="G7" i="2" s="1"/>
  <c r="B3" i="2" s="1"/>
  <c r="J6" i="2"/>
  <c r="L8" i="2"/>
  <c r="B4" i="3" l="1"/>
  <c r="E3" i="3" s="1"/>
  <c r="E4" i="3" s="1"/>
  <c r="M7" i="4"/>
  <c r="M10" i="2"/>
  <c r="B3" i="4"/>
  <c r="E3" i="5" s="1"/>
  <c r="E4" i="5" s="1"/>
  <c r="B4" i="5"/>
  <c r="M7" i="5"/>
  <c r="M8" i="5"/>
  <c r="M9" i="5"/>
  <c r="M10" i="5"/>
  <c r="M6" i="2"/>
  <c r="M7" i="3"/>
  <c r="M8" i="3"/>
  <c r="M7" i="2"/>
  <c r="M8" i="2"/>
</calcChain>
</file>

<file path=xl/sharedStrings.xml><?xml version="1.0" encoding="utf-8"?>
<sst xmlns="http://schemas.openxmlformats.org/spreadsheetml/2006/main" count="231" uniqueCount="28">
  <si>
    <t>Year</t>
  </si>
  <si>
    <t>Regular</t>
  </si>
  <si>
    <t>High-end</t>
  </si>
  <si>
    <t>gamma</t>
  </si>
  <si>
    <t>delta</t>
  </si>
  <si>
    <t>LL</t>
  </si>
  <si>
    <t>t</t>
  </si>
  <si>
    <t># Cust.</t>
  </si>
  <si>
    <t># Lost</t>
  </si>
  <si>
    <t>S(t)</t>
  </si>
  <si>
    <t>P(T=t)</t>
  </si>
  <si>
    <t>ln[B(gamma,delta)]</t>
  </si>
  <si>
    <t>c</t>
  </si>
  <si>
    <t>Actual</t>
  </si>
  <si>
    <t>Model</t>
  </si>
  <si>
    <t>r(t)</t>
  </si>
  <si>
    <t>LR</t>
  </si>
  <si>
    <t>p-value</t>
  </si>
  <si>
    <t>theta</t>
  </si>
  <si>
    <t>theta_1</t>
  </si>
  <si>
    <t>theta_2</t>
  </si>
  <si>
    <t>c_1</t>
  </si>
  <si>
    <t>c_2</t>
  </si>
  <si>
    <t>pi</t>
  </si>
  <si>
    <t xml:space="preserve">  </t>
  </si>
  <si>
    <t>Seg 1</t>
  </si>
  <si>
    <t>Seg 2</t>
  </si>
  <si>
    <t>Agg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</si>
</sst>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Alignment="1">
      <alignment horizontal="right"/>
    </xf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0" borderId="0" xfId="0" applyAlignment="1">
      <alignment horizontal="centerContinuous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'BG -- Regular (8 years)'!$I$5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'BG -- Regular (8 years)'!$I$6:$I$18</c:f>
              <c:numCache>
                <c:formatCode>0.000</c:formatCode>
                <c:ptCount val="13"/>
                <c:pt idx="0">
                  <c:v>1</c:v>
                </c:pt>
                <c:pt idx="1">
                  <c:v>0.63100000000000001</c:v>
                </c:pt>
                <c:pt idx="2">
                  <c:v>0.46800000000000003</c:v>
                </c:pt>
                <c:pt idx="3">
                  <c:v>0.38200000000000001</c:v>
                </c:pt>
                <c:pt idx="4">
                  <c:v>0.32600000000000001</c:v>
                </c:pt>
                <c:pt idx="5">
                  <c:v>0.28899999999999998</c:v>
                </c:pt>
                <c:pt idx="6">
                  <c:v>0.26200000000000001</c:v>
                </c:pt>
                <c:pt idx="7">
                  <c:v>0.24099999999999999</c:v>
                </c:pt>
                <c:pt idx="8">
                  <c:v>0.223</c:v>
                </c:pt>
                <c:pt idx="9">
                  <c:v>0.20699999999999999</c:v>
                </c:pt>
                <c:pt idx="10">
                  <c:v>0.19400000000000001</c:v>
                </c:pt>
                <c:pt idx="11">
                  <c:v>0.183</c:v>
                </c:pt>
                <c:pt idx="12">
                  <c:v>0.17299999999999999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A1-46F3-8479-BC6CB6B6A354}"/>
            </c:ext>
          </c:extLst>
        </c:ser>
        <c:ser>
          <c:idx val="1"/>
          <c:order val="1"/>
          <c:tx>
            <c:strRef>
              <c:f>'BG -- Regular (8 years)'!$J$5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'BG -- Regular (8 years)'!$J$6:$J$18</c:f>
              <c:numCache>
                <c:formatCode>0.000</c:formatCode>
                <c:ptCount val="13"/>
                <c:pt idx="0">
                  <c:v>1</c:v>
                </c:pt>
                <c:pt idx="1">
                  <c:v>0.62670601851788099</c:v>
                </c:pt>
                <c:pt idx="2">
                  <c:v>0.47381964171746321</c:v>
                </c:pt>
                <c:pt idx="3">
                  <c:v>0.38797450932714062</c:v>
                </c:pt>
                <c:pt idx="4">
                  <c:v>0.33206861506979946</c:v>
                </c:pt>
                <c:pt idx="5">
                  <c:v>0.29234789941495826</c:v>
                </c:pt>
                <c:pt idx="6">
                  <c:v>0.26245668208236572</c:v>
                </c:pt>
                <c:pt idx="7">
                  <c:v>0.2390245199405297</c:v>
                </c:pt>
                <c:pt idx="8">
                  <c:v>0.22008590064300312</c:v>
                </c:pt>
                <c:pt idx="9">
                  <c:v>0.20441173923750477</c:v>
                </c:pt>
                <c:pt idx="10">
                  <c:v>0.19119115533810152</c:v>
                </c:pt>
                <c:pt idx="11">
                  <c:v>0.17986596354748899</c:v>
                </c:pt>
                <c:pt idx="12">
                  <c:v>0.17003842717032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A1-46F3-8479-BC6CB6B6A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581528"/>
        <c:axId val="400582840"/>
      </c:lineChart>
      <c:catAx>
        <c:axId val="4005815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2840"/>
        <c:crosses val="autoZero"/>
        <c:auto val="1"/>
        <c:lblAlgn val="ctr"/>
        <c:lblOffset val="100"/>
        <c:noMultiLvlLbl val="0"/>
      </c:catAx>
      <c:valAx>
        <c:axId val="4005828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152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'dW -- Regular'!$L$5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'dW -- Regular'!$L$6:$L$17</c:f>
              <c:numCache>
                <c:formatCode>0.000</c:formatCode>
                <c:ptCount val="12"/>
                <c:pt idx="0">
                  <c:v>0.63100000000000001</c:v>
                </c:pt>
                <c:pt idx="1">
                  <c:v>0.7416798732171157</c:v>
                </c:pt>
                <c:pt idx="2">
                  <c:v>0.81623931623931623</c:v>
                </c:pt>
                <c:pt idx="3">
                  <c:v>0.85340314136125661</c:v>
                </c:pt>
                <c:pt idx="4">
                  <c:v>0.88650306748466245</c:v>
                </c:pt>
                <c:pt idx="5">
                  <c:v>0.90657439446366794</c:v>
                </c:pt>
                <c:pt idx="6">
                  <c:v>0.91984732824427473</c:v>
                </c:pt>
                <c:pt idx="7">
                  <c:v>0.92531120331950212</c:v>
                </c:pt>
                <c:pt idx="8">
                  <c:v>0.92825112107623309</c:v>
                </c:pt>
                <c:pt idx="9">
                  <c:v>0.9371980676328503</c:v>
                </c:pt>
                <c:pt idx="10">
                  <c:v>0.94329896907216493</c:v>
                </c:pt>
                <c:pt idx="11">
                  <c:v>0.94535519125683054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62-4803-A14F-CB7681475F8D}"/>
            </c:ext>
          </c:extLst>
        </c:ser>
        <c:ser>
          <c:idx val="1"/>
          <c:order val="1"/>
          <c:tx>
            <c:strRef>
              <c:f>'dW -- Regular'!$M$5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'dW -- Regular'!$M$6:$M$17</c:f>
              <c:numCache>
                <c:formatCode>0.000</c:formatCode>
                <c:ptCount val="12"/>
                <c:pt idx="0">
                  <c:v>0.62613848663451432</c:v>
                </c:pt>
                <c:pt idx="1">
                  <c:v>0.77158484403307681</c:v>
                </c:pt>
                <c:pt idx="2">
                  <c:v>0.80738241799931709</c:v>
                </c:pt>
                <c:pt idx="3">
                  <c:v>0.82780992897491801</c:v>
                </c:pt>
                <c:pt idx="4">
                  <c:v>0.84170189420209851</c:v>
                </c:pt>
                <c:pt idx="5">
                  <c:v>0.852031862176169</c:v>
                </c:pt>
                <c:pt idx="6">
                  <c:v>0.86014761636479864</c:v>
                </c:pt>
                <c:pt idx="7">
                  <c:v>0.86676751857103185</c:v>
                </c:pt>
                <c:pt idx="8">
                  <c:v>0.87231667571471438</c:v>
                </c:pt>
                <c:pt idx="9">
                  <c:v>0.8770659329209165</c:v>
                </c:pt>
                <c:pt idx="10">
                  <c:v>0.8811976389411641</c:v>
                </c:pt>
                <c:pt idx="11">
                  <c:v>0.88483994252183384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62-4803-A14F-CB7681475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304880"/>
        <c:axId val="446303568"/>
      </c:lineChart>
      <c:catAx>
        <c:axId val="446304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3568"/>
        <c:crosses val="autoZero"/>
        <c:auto val="1"/>
        <c:lblAlgn val="ctr"/>
        <c:lblOffset val="100"/>
        <c:noMultiLvlLbl val="0"/>
      </c:catAx>
      <c:valAx>
        <c:axId val="446303568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488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'dW -- High-end'!$I$5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'dW -- High-end'!$I$6:$I$18</c:f>
              <c:numCache>
                <c:formatCode>0.000</c:formatCode>
                <c:ptCount val="13"/>
                <c:pt idx="0">
                  <c:v>1</c:v>
                </c:pt>
                <c:pt idx="1">
                  <c:v>0.86899999999999999</c:v>
                </c:pt>
                <c:pt idx="2">
                  <c:v>0.74299999999999999</c:v>
                </c:pt>
                <c:pt idx="3">
                  <c:v>0.65300000000000002</c:v>
                </c:pt>
                <c:pt idx="4">
                  <c:v>0.59299999999999997</c:v>
                </c:pt>
                <c:pt idx="5">
                  <c:v>0.55100000000000005</c:v>
                </c:pt>
                <c:pt idx="6">
                  <c:v>0.51700000000000002</c:v>
                </c:pt>
                <c:pt idx="7">
                  <c:v>0.49099999999999999</c:v>
                </c:pt>
                <c:pt idx="8">
                  <c:v>0.46800000000000003</c:v>
                </c:pt>
                <c:pt idx="9">
                  <c:v>0.44500000000000001</c:v>
                </c:pt>
                <c:pt idx="10">
                  <c:v>0.42699999999999999</c:v>
                </c:pt>
                <c:pt idx="11">
                  <c:v>0.40899999999999997</c:v>
                </c:pt>
                <c:pt idx="12">
                  <c:v>0.39400000000000002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C6-4E21-995D-35EAABF9D015}"/>
            </c:ext>
          </c:extLst>
        </c:ser>
        <c:ser>
          <c:idx val="1"/>
          <c:order val="1"/>
          <c:tx>
            <c:strRef>
              <c:f>'dW -- High-end'!$J$5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'dW -- High-end'!$J$6:$J$18</c:f>
              <c:numCache>
                <c:formatCode>0.000</c:formatCode>
                <c:ptCount val="13"/>
                <c:pt idx="0">
                  <c:v>1</c:v>
                </c:pt>
                <c:pt idx="1">
                  <c:v>0.8615591797180111</c:v>
                </c:pt>
                <c:pt idx="2">
                  <c:v>0.75576295275162841</c:v>
                </c:pt>
                <c:pt idx="3">
                  <c:v>0.66696799555143393</c:v>
                </c:pt>
                <c:pt idx="4">
                  <c:v>0.59082397127382769</c:v>
                </c:pt>
                <c:pt idx="5">
                  <c:v>0.52479973953696879</c:v>
                </c:pt>
                <c:pt idx="6">
                  <c:v>0.4671454908849253</c:v>
                </c:pt>
                <c:pt idx="7">
                  <c:v>0.41654854833125887</c:v>
                </c:pt>
                <c:pt idx="8">
                  <c:v>0.37197722575257436</c:v>
                </c:pt>
                <c:pt idx="9">
                  <c:v>0.33259638494198146</c:v>
                </c:pt>
                <c:pt idx="10">
                  <c:v>0.29771624282388931</c:v>
                </c:pt>
                <c:pt idx="11">
                  <c:v>0.26675875800795856</c:v>
                </c:pt>
                <c:pt idx="12">
                  <c:v>0.23923423543835184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C6-4E21-995D-35EAABF9D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581528"/>
        <c:axId val="400582840"/>
      </c:lineChart>
      <c:catAx>
        <c:axId val="4005815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2840"/>
        <c:crosses val="autoZero"/>
        <c:auto val="1"/>
        <c:lblAlgn val="ctr"/>
        <c:lblOffset val="100"/>
        <c:noMultiLvlLbl val="0"/>
      </c:catAx>
      <c:valAx>
        <c:axId val="4005828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152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'dW -- High-end'!$L$5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'dW -- High-end'!$L$6:$L$17</c:f>
              <c:numCache>
                <c:formatCode>0.000</c:formatCode>
                <c:ptCount val="12"/>
                <c:pt idx="0">
                  <c:v>0.86899999999999999</c:v>
                </c:pt>
                <c:pt idx="1">
                  <c:v>0.85500575373993093</c:v>
                </c:pt>
                <c:pt idx="2">
                  <c:v>0.8788694481830418</c:v>
                </c:pt>
                <c:pt idx="3">
                  <c:v>0.90811638591117905</c:v>
                </c:pt>
                <c:pt idx="4">
                  <c:v>0.9291736930860035</c:v>
                </c:pt>
                <c:pt idx="5">
                  <c:v>0.9382940108892921</c:v>
                </c:pt>
                <c:pt idx="6">
                  <c:v>0.94970986460348161</c:v>
                </c:pt>
                <c:pt idx="7">
                  <c:v>0.95315682281059066</c:v>
                </c:pt>
                <c:pt idx="8">
                  <c:v>0.95085470085470081</c:v>
                </c:pt>
                <c:pt idx="9">
                  <c:v>0.95955056179775278</c:v>
                </c:pt>
                <c:pt idx="10">
                  <c:v>0.95784543325526927</c:v>
                </c:pt>
                <c:pt idx="11">
                  <c:v>0.96332518337408324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96-44BC-890E-6AF5060E94C4}"/>
            </c:ext>
          </c:extLst>
        </c:ser>
        <c:ser>
          <c:idx val="1"/>
          <c:order val="1"/>
          <c:tx>
            <c:strRef>
              <c:f>'dW -- High-end'!$M$5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'dW -- High-end'!$M$6:$M$17</c:f>
              <c:numCache>
                <c:formatCode>0.000</c:formatCode>
                <c:ptCount val="12"/>
                <c:pt idx="0">
                  <c:v>0.8615591797180111</c:v>
                </c:pt>
                <c:pt idx="1">
                  <c:v>0.87720376097552599</c:v>
                </c:pt>
                <c:pt idx="2">
                  <c:v>0.88250951323175564</c:v>
                </c:pt>
                <c:pt idx="3">
                  <c:v>0.88583556514634243</c:v>
                </c:pt>
                <c:pt idx="4">
                  <c:v>0.8882505874050618</c:v>
                </c:pt>
                <c:pt idx="5">
                  <c:v>0.89014047776984062</c:v>
                </c:pt>
                <c:pt idx="6">
                  <c:v>0.89168911283330732</c:v>
                </c:pt>
                <c:pt idx="7">
                  <c:v>0.89299849259529929</c:v>
                </c:pt>
                <c:pt idx="8">
                  <c:v>0.89413104328922655</c:v>
                </c:pt>
                <c:pt idx="9">
                  <c:v>0.89512771726554785</c:v>
                </c:pt>
                <c:pt idx="10">
                  <c:v>0.89601680942130091</c:v>
                </c:pt>
                <c:pt idx="11">
                  <c:v>0.89681867326438236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96-44BC-890E-6AF5060E9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304880"/>
        <c:axId val="446303568"/>
      </c:lineChart>
      <c:catAx>
        <c:axId val="446304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3568"/>
        <c:crosses val="autoZero"/>
        <c:auto val="1"/>
        <c:lblAlgn val="ctr"/>
        <c:lblOffset val="100"/>
        <c:noMultiLvlLbl val="0"/>
      </c:catAx>
      <c:valAx>
        <c:axId val="446303568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488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'BdW -- Regular'!$I$6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'BdW -- Regular'!$I$7:$I$19</c:f>
              <c:numCache>
                <c:formatCode>0.000</c:formatCode>
                <c:ptCount val="13"/>
                <c:pt idx="0">
                  <c:v>1</c:v>
                </c:pt>
                <c:pt idx="1">
                  <c:v>0.63100000000000001</c:v>
                </c:pt>
                <c:pt idx="2">
                  <c:v>0.46800000000000003</c:v>
                </c:pt>
                <c:pt idx="3">
                  <c:v>0.38200000000000001</c:v>
                </c:pt>
                <c:pt idx="4">
                  <c:v>0.32600000000000001</c:v>
                </c:pt>
                <c:pt idx="5">
                  <c:v>0.28899999999999998</c:v>
                </c:pt>
                <c:pt idx="6">
                  <c:v>0.26200000000000001</c:v>
                </c:pt>
                <c:pt idx="7">
                  <c:v>0.24099999999999999</c:v>
                </c:pt>
                <c:pt idx="8">
                  <c:v>0.223</c:v>
                </c:pt>
                <c:pt idx="9">
                  <c:v>0.20699999999999999</c:v>
                </c:pt>
                <c:pt idx="10">
                  <c:v>0.19400000000000001</c:v>
                </c:pt>
                <c:pt idx="11">
                  <c:v>0.183</c:v>
                </c:pt>
                <c:pt idx="12">
                  <c:v>0.17299999999999999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81-45FB-856A-A7879AAB0D84}"/>
            </c:ext>
          </c:extLst>
        </c:ser>
        <c:ser>
          <c:idx val="1"/>
          <c:order val="1"/>
          <c:tx>
            <c:strRef>
              <c:f>'BdW -- Regular'!$J$6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'BdW -- Regular'!$J$7:$J$19</c:f>
              <c:numCache>
                <c:formatCode>0.000</c:formatCode>
                <c:ptCount val="13"/>
                <c:pt idx="0">
                  <c:v>1</c:v>
                </c:pt>
                <c:pt idx="1">
                  <c:v>0.63097197862254983</c:v>
                </c:pt>
                <c:pt idx="2">
                  <c:v>0.46841090749978637</c:v>
                </c:pt>
                <c:pt idx="3">
                  <c:v>0.3812129871028101</c:v>
                </c:pt>
                <c:pt idx="4">
                  <c:v>0.32604633450259152</c:v>
                </c:pt>
                <c:pt idx="5">
                  <c:v>0.28754204518120702</c:v>
                </c:pt>
                <c:pt idx="6">
                  <c:v>0.25888971568187252</c:v>
                </c:pt>
                <c:pt idx="7">
                  <c:v>0.23659005177705192</c:v>
                </c:pt>
                <c:pt idx="8">
                  <c:v>0.21865001456644645</c:v>
                </c:pt>
                <c:pt idx="9">
                  <c:v>0.20384545261900222</c:v>
                </c:pt>
                <c:pt idx="10">
                  <c:v>0.19137985656954526</c:v>
                </c:pt>
                <c:pt idx="11">
                  <c:v>0.18071086763136535</c:v>
                </c:pt>
                <c:pt idx="12">
                  <c:v>0.17145535653694549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81-45FB-856A-A7879AAB0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581528"/>
        <c:axId val="400582840"/>
      </c:lineChart>
      <c:catAx>
        <c:axId val="4005815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2840"/>
        <c:crosses val="autoZero"/>
        <c:auto val="1"/>
        <c:lblAlgn val="ctr"/>
        <c:lblOffset val="100"/>
        <c:noMultiLvlLbl val="0"/>
      </c:catAx>
      <c:valAx>
        <c:axId val="4005828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152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'BdW -- Regular'!$L$6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'BdW -- Regular'!$L$7:$L$18</c:f>
              <c:numCache>
                <c:formatCode>0.000</c:formatCode>
                <c:ptCount val="12"/>
                <c:pt idx="0">
                  <c:v>0.63100000000000001</c:v>
                </c:pt>
                <c:pt idx="1">
                  <c:v>0.7416798732171157</c:v>
                </c:pt>
                <c:pt idx="2">
                  <c:v>0.81623931623931623</c:v>
                </c:pt>
                <c:pt idx="3">
                  <c:v>0.85340314136125661</c:v>
                </c:pt>
                <c:pt idx="4">
                  <c:v>0.88650306748466245</c:v>
                </c:pt>
                <c:pt idx="5">
                  <c:v>0.90657439446366794</c:v>
                </c:pt>
                <c:pt idx="6">
                  <c:v>0.91984732824427473</c:v>
                </c:pt>
                <c:pt idx="7">
                  <c:v>0.92531120331950212</c:v>
                </c:pt>
                <c:pt idx="8">
                  <c:v>0.92825112107623309</c:v>
                </c:pt>
                <c:pt idx="9">
                  <c:v>0.9371980676328503</c:v>
                </c:pt>
                <c:pt idx="10">
                  <c:v>0.94329896907216493</c:v>
                </c:pt>
                <c:pt idx="11">
                  <c:v>0.94535519125683054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B4-4655-9030-0B46C1CE9696}"/>
            </c:ext>
          </c:extLst>
        </c:ser>
        <c:ser>
          <c:idx val="1"/>
          <c:order val="1"/>
          <c:tx>
            <c:strRef>
              <c:f>'BdW -- Regular'!$M$6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'BdW -- Regular'!$M$7:$M$18</c:f>
              <c:numCache>
                <c:formatCode>0.000</c:formatCode>
                <c:ptCount val="12"/>
                <c:pt idx="0">
                  <c:v>0.63097197862254983</c:v>
                </c:pt>
                <c:pt idx="1">
                  <c:v>0.74236404051152294</c:v>
                </c:pt>
                <c:pt idx="2">
                  <c:v>0.81384310441785335</c:v>
                </c:pt>
                <c:pt idx="3">
                  <c:v>0.85528653412497568</c:v>
                </c:pt>
                <c:pt idx="4">
                  <c:v>0.88190546788349666</c:v>
                </c:pt>
                <c:pt idx="5">
                  <c:v>0.90035429607771622</c:v>
                </c:pt>
                <c:pt idx="6">
                  <c:v>0.91386423425091645</c:v>
                </c:pt>
                <c:pt idx="7">
                  <c:v>0.92417247861498808</c:v>
                </c:pt>
                <c:pt idx="8">
                  <c:v>0.93229105437381432</c:v>
                </c:pt>
                <c:pt idx="9">
                  <c:v>0.9388478090175707</c:v>
                </c:pt>
                <c:pt idx="10">
                  <c:v>0.94425228898474522</c:v>
                </c:pt>
                <c:pt idx="11">
                  <c:v>0.94878276433656272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B4-4655-9030-0B46C1CE96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304880"/>
        <c:axId val="446303568"/>
      </c:lineChart>
      <c:catAx>
        <c:axId val="4463048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3568"/>
        <c:crosses val="autoZero"/>
        <c:auto val="1"/>
        <c:lblAlgn val="ctr"/>
        <c:lblOffset val="100"/>
        <c:noMultiLvlLbl val="0"/>
      </c:catAx>
      <c:valAx>
        <c:axId val="446303568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488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'BdW -- High-end'!$I$6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'BdW -- High-end'!$I$7:$I$19</c:f>
              <c:numCache>
                <c:formatCode>0.000</c:formatCode>
                <c:ptCount val="13"/>
                <c:pt idx="0">
                  <c:v>1</c:v>
                </c:pt>
                <c:pt idx="1">
                  <c:v>0.86899999999999999</c:v>
                </c:pt>
                <c:pt idx="2">
                  <c:v>0.74299999999999999</c:v>
                </c:pt>
                <c:pt idx="3">
                  <c:v>0.65300000000000002</c:v>
                </c:pt>
                <c:pt idx="4">
                  <c:v>0.59299999999999997</c:v>
                </c:pt>
                <c:pt idx="5">
                  <c:v>0.55100000000000005</c:v>
                </c:pt>
                <c:pt idx="6">
                  <c:v>0.51700000000000002</c:v>
                </c:pt>
                <c:pt idx="7">
                  <c:v>0.49099999999999999</c:v>
                </c:pt>
                <c:pt idx="8">
                  <c:v>0.46800000000000003</c:v>
                </c:pt>
                <c:pt idx="9">
                  <c:v>0.44500000000000001</c:v>
                </c:pt>
                <c:pt idx="10">
                  <c:v>0.42699999999999999</c:v>
                </c:pt>
                <c:pt idx="11">
                  <c:v>0.40899999999999997</c:v>
                </c:pt>
                <c:pt idx="12">
                  <c:v>0.39400000000000002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A7-43B4-AA6D-96A36E024334}"/>
            </c:ext>
          </c:extLst>
        </c:ser>
        <c:ser>
          <c:idx val="1"/>
          <c:order val="1"/>
          <c:tx>
            <c:strRef>
              <c:f>'BdW -- High-end'!$J$6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'BdW -- High-end'!$J$7:$J$19</c:f>
              <c:numCache>
                <c:formatCode>0.000</c:formatCode>
                <c:ptCount val="13"/>
                <c:pt idx="0">
                  <c:v>1</c:v>
                </c:pt>
                <c:pt idx="1">
                  <c:v>0.86914752013976815</c:v>
                </c:pt>
                <c:pt idx="2">
                  <c:v>0.74192793768141663</c:v>
                </c:pt>
                <c:pt idx="3">
                  <c:v>0.65478441916749486</c:v>
                </c:pt>
                <c:pt idx="4">
                  <c:v>0.59293377156539773</c:v>
                </c:pt>
                <c:pt idx="5">
                  <c:v>0.54661217580010024</c:v>
                </c:pt>
                <c:pt idx="6">
                  <c:v>0.5103714856537982</c:v>
                </c:pt>
                <c:pt idx="7">
                  <c:v>0.48104745873593197</c:v>
                </c:pt>
                <c:pt idx="8">
                  <c:v>0.45669206088656067</c:v>
                </c:pt>
                <c:pt idx="9">
                  <c:v>0.4360410125833899</c:v>
                </c:pt>
                <c:pt idx="10">
                  <c:v>0.41823644261201676</c:v>
                </c:pt>
                <c:pt idx="11">
                  <c:v>0.40267422419318905</c:v>
                </c:pt>
                <c:pt idx="12">
                  <c:v>0.38891547564602108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A7-43B4-AA6D-96A36E0243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581528"/>
        <c:axId val="400582840"/>
      </c:lineChart>
      <c:catAx>
        <c:axId val="4005815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2840"/>
        <c:crosses val="autoZero"/>
        <c:auto val="1"/>
        <c:lblAlgn val="ctr"/>
        <c:lblOffset val="100"/>
        <c:noMultiLvlLbl val="0"/>
      </c:catAx>
      <c:valAx>
        <c:axId val="4005828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152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'BdW -- High-end'!$L$6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'BdW -- High-end'!$L$7:$L$18</c:f>
              <c:numCache>
                <c:formatCode>0.000</c:formatCode>
                <c:ptCount val="12"/>
                <c:pt idx="0">
                  <c:v>0.86899999999999999</c:v>
                </c:pt>
                <c:pt idx="1">
                  <c:v>0.85500575373993093</c:v>
                </c:pt>
                <c:pt idx="2">
                  <c:v>0.8788694481830418</c:v>
                </c:pt>
                <c:pt idx="3">
                  <c:v>0.90811638591117905</c:v>
                </c:pt>
                <c:pt idx="4">
                  <c:v>0.9291736930860035</c:v>
                </c:pt>
                <c:pt idx="5">
                  <c:v>0.9382940108892921</c:v>
                </c:pt>
                <c:pt idx="6">
                  <c:v>0.94970986460348161</c:v>
                </c:pt>
                <c:pt idx="7">
                  <c:v>0.95315682281059066</c:v>
                </c:pt>
                <c:pt idx="8">
                  <c:v>0.95085470085470081</c:v>
                </c:pt>
                <c:pt idx="9">
                  <c:v>0.95955056179775278</c:v>
                </c:pt>
                <c:pt idx="10">
                  <c:v>0.95784543325526927</c:v>
                </c:pt>
                <c:pt idx="11">
                  <c:v>0.96332518337408324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57-4F47-9403-71528B3067B3}"/>
            </c:ext>
          </c:extLst>
        </c:ser>
        <c:ser>
          <c:idx val="1"/>
          <c:order val="1"/>
          <c:tx>
            <c:strRef>
              <c:f>'BdW -- High-end'!$M$6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'BdW -- High-end'!$M$7:$M$18</c:f>
              <c:numCache>
                <c:formatCode>0.000</c:formatCode>
                <c:ptCount val="12"/>
                <c:pt idx="0">
                  <c:v>0.86914752013976815</c:v>
                </c:pt>
                <c:pt idx="1">
                  <c:v>0.85362716971464947</c:v>
                </c:pt>
                <c:pt idx="2">
                  <c:v>0.88254449780358435</c:v>
                </c:pt>
                <c:pt idx="3">
                  <c:v>0.9055404408053338</c:v>
                </c:pt>
                <c:pt idx="4">
                  <c:v>0.9218772854799544</c:v>
                </c:pt>
                <c:pt idx="5">
                  <c:v>0.93369944587631082</c:v>
                </c:pt>
                <c:pt idx="6">
                  <c:v>0.9425437593162137</c:v>
                </c:pt>
                <c:pt idx="7">
                  <c:v>0.94937007272968255</c:v>
                </c:pt>
                <c:pt idx="8">
                  <c:v>0.95478124085826765</c:v>
                </c:pt>
                <c:pt idx="9">
                  <c:v>0.95916767125668456</c:v>
                </c:pt>
                <c:pt idx="10">
                  <c:v>0.96279085982647328</c:v>
                </c:pt>
                <c:pt idx="11">
                  <c:v>0.96583156377904389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57-4F47-9403-71528B306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304880"/>
        <c:axId val="446303568"/>
      </c:lineChart>
      <c:catAx>
        <c:axId val="4463048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3568"/>
        <c:crosses val="autoZero"/>
        <c:auto val="1"/>
        <c:lblAlgn val="ctr"/>
        <c:lblOffset val="100"/>
        <c:noMultiLvlLbl val="0"/>
      </c:catAx>
      <c:valAx>
        <c:axId val="446303568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488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'BdW -- all'!$I$6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'BdW -- all'!$I$7:$I$19</c:f>
              <c:numCache>
                <c:formatCode>0.000</c:formatCode>
                <c:ptCount val="13"/>
                <c:pt idx="0">
                  <c:v>1</c:v>
                </c:pt>
                <c:pt idx="1">
                  <c:v>0.86899999999999999</c:v>
                </c:pt>
                <c:pt idx="2">
                  <c:v>0.74299999999999999</c:v>
                </c:pt>
                <c:pt idx="3">
                  <c:v>0.65300000000000002</c:v>
                </c:pt>
                <c:pt idx="4">
                  <c:v>0.59299999999999997</c:v>
                </c:pt>
                <c:pt idx="5">
                  <c:v>0.55100000000000005</c:v>
                </c:pt>
                <c:pt idx="6">
                  <c:v>0.51700000000000002</c:v>
                </c:pt>
                <c:pt idx="7">
                  <c:v>0.49099999999999999</c:v>
                </c:pt>
                <c:pt idx="8">
                  <c:v>0.46800000000000003</c:v>
                </c:pt>
                <c:pt idx="9">
                  <c:v>0.44500000000000001</c:v>
                </c:pt>
                <c:pt idx="10">
                  <c:v>0.42699999999999999</c:v>
                </c:pt>
                <c:pt idx="11">
                  <c:v>0.40899999999999997</c:v>
                </c:pt>
                <c:pt idx="12">
                  <c:v>0.39400000000000002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D6-4ADC-A993-FF21D525CCB0}"/>
            </c:ext>
          </c:extLst>
        </c:ser>
        <c:ser>
          <c:idx val="1"/>
          <c:order val="1"/>
          <c:tx>
            <c:strRef>
              <c:f>'BdW -- all'!$J$6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'BdW -- all'!$J$7:$J$19</c:f>
              <c:numCache>
                <c:formatCode>0.000</c:formatCode>
                <c:ptCount val="13"/>
                <c:pt idx="0">
                  <c:v>1</c:v>
                </c:pt>
                <c:pt idx="1">
                  <c:v>0.86887351115831224</c:v>
                </c:pt>
                <c:pt idx="2">
                  <c:v>0.74232738951400024</c:v>
                </c:pt>
                <c:pt idx="3">
                  <c:v>0.65629980394599519</c:v>
                </c:pt>
                <c:pt idx="4">
                  <c:v>0.59543343209165289</c:v>
                </c:pt>
                <c:pt idx="5">
                  <c:v>0.54989759620618373</c:v>
                </c:pt>
                <c:pt idx="6">
                  <c:v>0.51427613779625936</c:v>
                </c:pt>
                <c:pt idx="7">
                  <c:v>0.48544397741665063</c:v>
                </c:pt>
                <c:pt idx="8">
                  <c:v>0.46148432110320237</c:v>
                </c:pt>
                <c:pt idx="9">
                  <c:v>0.4411558954269042</c:v>
                </c:pt>
                <c:pt idx="10">
                  <c:v>0.4236175515974116</c:v>
                </c:pt>
                <c:pt idx="11">
                  <c:v>0.40827740164348475</c:v>
                </c:pt>
                <c:pt idx="12">
                  <c:v>0.39470564168488625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D6-4ADC-A993-FF21D525C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581528"/>
        <c:axId val="400582840"/>
      </c:lineChart>
      <c:catAx>
        <c:axId val="4005815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2840"/>
        <c:crosses val="autoZero"/>
        <c:auto val="1"/>
        <c:lblAlgn val="ctr"/>
        <c:lblOffset val="100"/>
        <c:noMultiLvlLbl val="0"/>
      </c:catAx>
      <c:valAx>
        <c:axId val="4005828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152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'BdW -- all'!$L$6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'BdW -- all'!$L$7:$L$18</c:f>
              <c:numCache>
                <c:formatCode>0.000</c:formatCode>
                <c:ptCount val="12"/>
                <c:pt idx="0">
                  <c:v>0.86899999999999999</c:v>
                </c:pt>
                <c:pt idx="1">
                  <c:v>0.85500575373993093</c:v>
                </c:pt>
                <c:pt idx="2">
                  <c:v>0.8788694481830418</c:v>
                </c:pt>
                <c:pt idx="3">
                  <c:v>0.90811638591117905</c:v>
                </c:pt>
                <c:pt idx="4">
                  <c:v>0.9291736930860035</c:v>
                </c:pt>
                <c:pt idx="5">
                  <c:v>0.9382940108892921</c:v>
                </c:pt>
                <c:pt idx="6">
                  <c:v>0.94970986460348161</c:v>
                </c:pt>
                <c:pt idx="7">
                  <c:v>0.95315682281059066</c:v>
                </c:pt>
                <c:pt idx="8">
                  <c:v>0.95085470085470081</c:v>
                </c:pt>
                <c:pt idx="9">
                  <c:v>0.95955056179775278</c:v>
                </c:pt>
                <c:pt idx="10">
                  <c:v>0.95784543325526927</c:v>
                </c:pt>
                <c:pt idx="11">
                  <c:v>0.96332518337408324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8B-480A-AC31-FC59EE8E94CF}"/>
            </c:ext>
          </c:extLst>
        </c:ser>
        <c:ser>
          <c:idx val="1"/>
          <c:order val="1"/>
          <c:tx>
            <c:strRef>
              <c:f>'BdW -- all'!$M$6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'BdW -- all'!$M$7:$M$18</c:f>
              <c:numCache>
                <c:formatCode>0.000</c:formatCode>
                <c:ptCount val="12"/>
                <c:pt idx="0">
                  <c:v>0.86887351115831224</c:v>
                </c:pt>
                <c:pt idx="1">
                  <c:v>0.85435610590129407</c:v>
                </c:pt>
                <c:pt idx="2">
                  <c:v>0.88411099094117074</c:v>
                </c:pt>
                <c:pt idx="3">
                  <c:v>0.90725828121784602</c:v>
                </c:pt>
                <c:pt idx="4">
                  <c:v>0.92352489223604761</c:v>
                </c:pt>
                <c:pt idx="5">
                  <c:v>0.93522165098432597</c:v>
                </c:pt>
                <c:pt idx="6">
                  <c:v>0.94393642197135896</c:v>
                </c:pt>
                <c:pt idx="7">
                  <c:v>0.9506438282725177</c:v>
                </c:pt>
                <c:pt idx="8">
                  <c:v>0.95594991043747268</c:v>
                </c:pt>
                <c:pt idx="9">
                  <c:v>0.96024456657771551</c:v>
                </c:pt>
                <c:pt idx="10">
                  <c:v>0.96378773755695213</c:v>
                </c:pt>
                <c:pt idx="11">
                  <c:v>0.96675848356052385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8B-480A-AC31-FC59EE8E9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304880"/>
        <c:axId val="446303568"/>
      </c:lineChart>
      <c:catAx>
        <c:axId val="4463048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3568"/>
        <c:crosses val="autoZero"/>
        <c:auto val="1"/>
        <c:lblAlgn val="ctr"/>
        <c:lblOffset val="100"/>
        <c:noMultiLvlLbl val="0"/>
      </c:catAx>
      <c:valAx>
        <c:axId val="446303568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488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 seg dW'!$K$8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'2 seg dW'!$K$9:$K$21</c:f>
              <c:numCache>
                <c:formatCode>0.000</c:formatCode>
                <c:ptCount val="13"/>
                <c:pt idx="0">
                  <c:v>1</c:v>
                </c:pt>
                <c:pt idx="1">
                  <c:v>0.86899999999999999</c:v>
                </c:pt>
                <c:pt idx="2">
                  <c:v>0.74299999999999999</c:v>
                </c:pt>
                <c:pt idx="3">
                  <c:v>0.65300000000000002</c:v>
                </c:pt>
                <c:pt idx="4">
                  <c:v>0.59299999999999997</c:v>
                </c:pt>
                <c:pt idx="5">
                  <c:v>0.55100000000000005</c:v>
                </c:pt>
                <c:pt idx="6">
                  <c:v>0.51700000000000002</c:v>
                </c:pt>
                <c:pt idx="7">
                  <c:v>0.49099999999999999</c:v>
                </c:pt>
                <c:pt idx="8">
                  <c:v>0.46800000000000003</c:v>
                </c:pt>
                <c:pt idx="9">
                  <c:v>0.44500000000000001</c:v>
                </c:pt>
                <c:pt idx="10">
                  <c:v>0.42699999999999999</c:v>
                </c:pt>
                <c:pt idx="11">
                  <c:v>0.40899999999999997</c:v>
                </c:pt>
                <c:pt idx="12">
                  <c:v>0.39400000000000002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6B-4FA2-95EF-5399D12F53B2}"/>
            </c:ext>
          </c:extLst>
        </c:ser>
        <c:ser>
          <c:idx val="1"/>
          <c:order val="1"/>
          <c:tx>
            <c:strRef>
              <c:f>'2 seg dW'!$L$8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'2 seg dW'!$L$9:$L$21</c:f>
              <c:numCache>
                <c:formatCode>0.000</c:formatCode>
                <c:ptCount val="13"/>
                <c:pt idx="0">
                  <c:v>1</c:v>
                </c:pt>
                <c:pt idx="1">
                  <c:v>0.86792028216451722</c:v>
                </c:pt>
                <c:pt idx="2">
                  <c:v>0.74415205576255183</c:v>
                </c:pt>
                <c:pt idx="3">
                  <c:v>0.65381107385462722</c:v>
                </c:pt>
                <c:pt idx="4">
                  <c:v>0.5921885366007924</c:v>
                </c:pt>
                <c:pt idx="5">
                  <c:v>0.54935527878476553</c:v>
                </c:pt>
                <c:pt idx="6">
                  <c:v>0.51735298009422426</c:v>
                </c:pt>
                <c:pt idx="7">
                  <c:v>0.49129485682955926</c:v>
                </c:pt>
                <c:pt idx="8">
                  <c:v>0.46857969594106563</c:v>
                </c:pt>
                <c:pt idx="9">
                  <c:v>0.44793453019138996</c:v>
                </c:pt>
                <c:pt idx="10">
                  <c:v>0.42875634638536697</c:v>
                </c:pt>
                <c:pt idx="11">
                  <c:v>0.41075006447511403</c:v>
                </c:pt>
                <c:pt idx="12">
                  <c:v>0.39375454802194798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6B-4FA2-95EF-5399D12F5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581528"/>
        <c:axId val="400582840"/>
      </c:lineChart>
      <c:catAx>
        <c:axId val="4005815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2840"/>
        <c:crosses val="autoZero"/>
        <c:auto val="1"/>
        <c:lblAlgn val="ctr"/>
        <c:lblOffset val="100"/>
        <c:noMultiLvlLbl val="0"/>
      </c:catAx>
      <c:valAx>
        <c:axId val="4005828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152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'BG -- Regular (8 years)'!$L$5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'BG -- Regular (8 years)'!$L$6:$L$17</c:f>
              <c:numCache>
                <c:formatCode>0.000</c:formatCode>
                <c:ptCount val="12"/>
                <c:pt idx="0">
                  <c:v>0.63100000000000001</c:v>
                </c:pt>
                <c:pt idx="1">
                  <c:v>0.7416798732171157</c:v>
                </c:pt>
                <c:pt idx="2">
                  <c:v>0.81623931623931623</c:v>
                </c:pt>
                <c:pt idx="3">
                  <c:v>0.85340314136125661</c:v>
                </c:pt>
                <c:pt idx="4">
                  <c:v>0.88650306748466245</c:v>
                </c:pt>
                <c:pt idx="5">
                  <c:v>0.90657439446366794</c:v>
                </c:pt>
                <c:pt idx="6">
                  <c:v>0.91984732824427473</c:v>
                </c:pt>
                <c:pt idx="7">
                  <c:v>0.92531120331950212</c:v>
                </c:pt>
                <c:pt idx="8">
                  <c:v>0.92825112107623309</c:v>
                </c:pt>
                <c:pt idx="9">
                  <c:v>0.9371980676328503</c:v>
                </c:pt>
                <c:pt idx="10">
                  <c:v>0.94329896907216493</c:v>
                </c:pt>
                <c:pt idx="11">
                  <c:v>0.94535519125683054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86-49F0-85C9-51126EA044DC}"/>
            </c:ext>
          </c:extLst>
        </c:ser>
        <c:ser>
          <c:idx val="1"/>
          <c:order val="1"/>
          <c:tx>
            <c:strRef>
              <c:f>'BG -- Regular (8 years)'!$M$5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'BG -- Regular (8 years)'!$M$6:$M$17</c:f>
              <c:numCache>
                <c:formatCode>0.000</c:formatCode>
                <c:ptCount val="12"/>
                <c:pt idx="0">
                  <c:v>0.62670601851788099</c:v>
                </c:pt>
                <c:pt idx="1">
                  <c:v>0.75604769655478321</c:v>
                </c:pt>
                <c:pt idx="2">
                  <c:v>0.81882318749143013</c:v>
                </c:pt>
                <c:pt idx="3">
                  <c:v>0.85590317684969031</c:v>
                </c:pt>
                <c:pt idx="4">
                  <c:v>0.88038401145952305</c:v>
                </c:pt>
                <c:pt idx="5">
                  <c:v>0.89775463619745399</c:v>
                </c:pt>
                <c:pt idx="6">
                  <c:v>0.91071988735084897</c:v>
                </c:pt>
                <c:pt idx="7">
                  <c:v>0.92076704389056574</c:v>
                </c:pt>
                <c:pt idx="8">
                  <c:v>0.92878161954171212</c:v>
                </c:pt>
                <c:pt idx="9">
                  <c:v>0.93532375416050673</c:v>
                </c:pt>
                <c:pt idx="10">
                  <c:v>0.94076508523323099</c:v>
                </c:pt>
                <c:pt idx="11">
                  <c:v>0.94536188957965761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86-49F0-85C9-51126EA04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304880"/>
        <c:axId val="446303568"/>
      </c:lineChart>
      <c:catAx>
        <c:axId val="446304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3568"/>
        <c:crosses val="autoZero"/>
        <c:auto val="1"/>
        <c:lblAlgn val="ctr"/>
        <c:lblOffset val="100"/>
        <c:noMultiLvlLbl val="0"/>
      </c:catAx>
      <c:valAx>
        <c:axId val="446303568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488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 seg dW'!$N$8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'2 seg dW'!$N$9:$N$20</c:f>
              <c:numCache>
                <c:formatCode>0.000</c:formatCode>
                <c:ptCount val="12"/>
                <c:pt idx="0">
                  <c:v>0.86899999999999999</c:v>
                </c:pt>
                <c:pt idx="1">
                  <c:v>0.85500575373993093</c:v>
                </c:pt>
                <c:pt idx="2">
                  <c:v>0.8788694481830418</c:v>
                </c:pt>
                <c:pt idx="3">
                  <c:v>0.90811638591117905</c:v>
                </c:pt>
                <c:pt idx="4">
                  <c:v>0.9291736930860035</c:v>
                </c:pt>
                <c:pt idx="5">
                  <c:v>0.9382940108892921</c:v>
                </c:pt>
                <c:pt idx="6">
                  <c:v>0.94970986460348161</c:v>
                </c:pt>
                <c:pt idx="7">
                  <c:v>0.95315682281059066</c:v>
                </c:pt>
                <c:pt idx="8">
                  <c:v>0.95085470085470081</c:v>
                </c:pt>
                <c:pt idx="9">
                  <c:v>0.95955056179775278</c:v>
                </c:pt>
                <c:pt idx="10">
                  <c:v>0.95784543325526927</c:v>
                </c:pt>
                <c:pt idx="11">
                  <c:v>0.96332518337408324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34-45A5-B481-97FA0F192A8C}"/>
            </c:ext>
          </c:extLst>
        </c:ser>
        <c:ser>
          <c:idx val="1"/>
          <c:order val="1"/>
          <c:tx>
            <c:strRef>
              <c:f>'2 seg dW'!$O$8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'2 seg dW'!$O$9:$O$20</c:f>
              <c:numCache>
                <c:formatCode>0.000</c:formatCode>
                <c:ptCount val="12"/>
                <c:pt idx="0">
                  <c:v>0.86792028216451722</c:v>
                </c:pt>
                <c:pt idx="1">
                  <c:v>0.85739678061987645</c:v>
                </c:pt>
                <c:pt idx="2">
                  <c:v>0.87859876055122921</c:v>
                </c:pt>
                <c:pt idx="3">
                  <c:v>0.9057487098061352</c:v>
                </c:pt>
                <c:pt idx="4">
                  <c:v>0.92766955932329753</c:v>
                </c:pt>
                <c:pt idx="5">
                  <c:v>0.94174571552068476</c:v>
                </c:pt>
                <c:pt idx="6">
                  <c:v>0.94963182920117883</c:v>
                </c:pt>
                <c:pt idx="7">
                  <c:v>0.95376470855998807</c:v>
                </c:pt>
                <c:pt idx="8">
                  <c:v>0.95594097241406661</c:v>
                </c:pt>
                <c:pt idx="9">
                  <c:v>0.95718529715083878</c:v>
                </c:pt>
                <c:pt idx="10">
                  <c:v>0.95800346266112446</c:v>
                </c:pt>
                <c:pt idx="11">
                  <c:v>0.95862321659064342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34-45A5-B481-97FA0F192A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304880"/>
        <c:axId val="446303568"/>
      </c:lineChart>
      <c:catAx>
        <c:axId val="4463048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3568"/>
        <c:crosses val="autoZero"/>
        <c:auto val="1"/>
        <c:lblAlgn val="ctr"/>
        <c:lblOffset val="100"/>
        <c:noMultiLvlLbl val="0"/>
      </c:catAx>
      <c:valAx>
        <c:axId val="446303568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488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 seg dW -- hom. c'!$K$7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'2 seg dW -- hom. c'!$K$8:$K$20</c:f>
              <c:numCache>
                <c:formatCode>0.000</c:formatCode>
                <c:ptCount val="13"/>
                <c:pt idx="0">
                  <c:v>1</c:v>
                </c:pt>
                <c:pt idx="1">
                  <c:v>0.86899999999999999</c:v>
                </c:pt>
                <c:pt idx="2">
                  <c:v>0.74299999999999999</c:v>
                </c:pt>
                <c:pt idx="3">
                  <c:v>0.65300000000000002</c:v>
                </c:pt>
                <c:pt idx="4">
                  <c:v>0.59299999999999997</c:v>
                </c:pt>
                <c:pt idx="5">
                  <c:v>0.55100000000000005</c:v>
                </c:pt>
                <c:pt idx="6">
                  <c:v>0.51700000000000002</c:v>
                </c:pt>
                <c:pt idx="7">
                  <c:v>0.49099999999999999</c:v>
                </c:pt>
                <c:pt idx="8">
                  <c:v>0.46800000000000003</c:v>
                </c:pt>
                <c:pt idx="9">
                  <c:v>0.44500000000000001</c:v>
                </c:pt>
                <c:pt idx="10">
                  <c:v>0.42699999999999999</c:v>
                </c:pt>
                <c:pt idx="11">
                  <c:v>0.40899999999999997</c:v>
                </c:pt>
                <c:pt idx="12">
                  <c:v>0.39400000000000002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7B-49C3-AD6A-2BCB1223CAD3}"/>
            </c:ext>
          </c:extLst>
        </c:ser>
        <c:ser>
          <c:idx val="1"/>
          <c:order val="1"/>
          <c:tx>
            <c:strRef>
              <c:f>'2 seg dW -- hom. c'!$L$7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'2 seg dW -- hom. c'!$L$8:$L$20</c:f>
              <c:numCache>
                <c:formatCode>0.000</c:formatCode>
                <c:ptCount val="13"/>
                <c:pt idx="0">
                  <c:v>1</c:v>
                </c:pt>
                <c:pt idx="1">
                  <c:v>0.86741078665823068</c:v>
                </c:pt>
                <c:pt idx="2">
                  <c:v>0.74455817244423284</c:v>
                </c:pt>
                <c:pt idx="3">
                  <c:v>0.65508982265063342</c:v>
                </c:pt>
                <c:pt idx="4">
                  <c:v>0.59285047156688619</c:v>
                </c:pt>
                <c:pt idx="5">
                  <c:v>0.54897458346884542</c:v>
                </c:pt>
                <c:pt idx="6">
                  <c:v>0.51640200667235425</c:v>
                </c:pt>
                <c:pt idx="7">
                  <c:v>0.49042168718943935</c:v>
                </c:pt>
                <c:pt idx="8">
                  <c:v>0.46817984651545003</c:v>
                </c:pt>
                <c:pt idx="9">
                  <c:v>0.4480613277873457</c:v>
                </c:pt>
                <c:pt idx="10">
                  <c:v>0.42920210245838802</c:v>
                </c:pt>
                <c:pt idx="11">
                  <c:v>0.41116447600505929</c:v>
                </c:pt>
                <c:pt idx="12">
                  <c:v>0.39374014795772527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7B-49C3-AD6A-2BCB1223C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581528"/>
        <c:axId val="400582840"/>
      </c:lineChart>
      <c:catAx>
        <c:axId val="4005815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2840"/>
        <c:crosses val="autoZero"/>
        <c:auto val="1"/>
        <c:lblAlgn val="ctr"/>
        <c:lblOffset val="100"/>
        <c:noMultiLvlLbl val="0"/>
      </c:catAx>
      <c:valAx>
        <c:axId val="4005828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152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 seg dW -- hom. c'!$N$7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'2 seg dW -- hom. c'!$N$8:$N$19</c:f>
              <c:numCache>
                <c:formatCode>0.000</c:formatCode>
                <c:ptCount val="12"/>
                <c:pt idx="0">
                  <c:v>0.86899999999999999</c:v>
                </c:pt>
                <c:pt idx="1">
                  <c:v>0.85500575373993093</c:v>
                </c:pt>
                <c:pt idx="2">
                  <c:v>0.8788694481830418</c:v>
                </c:pt>
                <c:pt idx="3">
                  <c:v>0.90811638591117905</c:v>
                </c:pt>
                <c:pt idx="4">
                  <c:v>0.9291736930860035</c:v>
                </c:pt>
                <c:pt idx="5">
                  <c:v>0.9382940108892921</c:v>
                </c:pt>
                <c:pt idx="6">
                  <c:v>0.94970986460348161</c:v>
                </c:pt>
                <c:pt idx="7">
                  <c:v>0.95315682281059066</c:v>
                </c:pt>
                <c:pt idx="8">
                  <c:v>0.95085470085470081</c:v>
                </c:pt>
                <c:pt idx="9">
                  <c:v>0.95955056179775278</c:v>
                </c:pt>
                <c:pt idx="10">
                  <c:v>0.95784543325526927</c:v>
                </c:pt>
                <c:pt idx="11">
                  <c:v>0.96332518337408324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92-4AE5-8F28-73BAC07E4F64}"/>
            </c:ext>
          </c:extLst>
        </c:ser>
        <c:ser>
          <c:idx val="1"/>
          <c:order val="1"/>
          <c:tx>
            <c:strRef>
              <c:f>'2 seg dW -- hom. c'!$O$7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'2 seg dW -- hom. c'!$O$8:$O$19</c:f>
              <c:numCache>
                <c:formatCode>0.000</c:formatCode>
                <c:ptCount val="12"/>
                <c:pt idx="0">
                  <c:v>0.86741078665823068</c:v>
                </c:pt>
                <c:pt idx="1">
                  <c:v>0.85836858832791629</c:v>
                </c:pt>
                <c:pt idx="2">
                  <c:v>0.8798369917828005</c:v>
                </c:pt>
                <c:pt idx="3">
                  <c:v>0.9049911188790668</c:v>
                </c:pt>
                <c:pt idx="4">
                  <c:v>0.92599164510727616</c:v>
                </c:pt>
                <c:pt idx="5">
                  <c:v>0.94066651211669494</c:v>
                </c:pt>
                <c:pt idx="6">
                  <c:v>0.94968973949127422</c:v>
                </c:pt>
                <c:pt idx="7">
                  <c:v>0.95464751813596327</c:v>
                </c:pt>
                <c:pt idx="8">
                  <c:v>0.95702822563200529</c:v>
                </c:pt>
                <c:pt idx="9">
                  <c:v>0.95790927679009952</c:v>
                </c:pt>
                <c:pt idx="10">
                  <c:v>0.95797404917167772</c:v>
                </c:pt>
                <c:pt idx="11">
                  <c:v>0.95762200028409161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92-4AE5-8F28-73BAC07E4F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304880"/>
        <c:axId val="446303568"/>
      </c:lineChart>
      <c:catAx>
        <c:axId val="4463048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3568"/>
        <c:crosses val="autoZero"/>
        <c:auto val="1"/>
        <c:lblAlgn val="ctr"/>
        <c:lblOffset val="100"/>
        <c:noMultiLvlLbl val="0"/>
      </c:catAx>
      <c:valAx>
        <c:axId val="446303568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488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 seg dW -- hom. theta'!$K$7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'2 seg dW -- hom. theta'!$K$8:$K$20</c:f>
              <c:numCache>
                <c:formatCode>0.000</c:formatCode>
                <c:ptCount val="13"/>
                <c:pt idx="0">
                  <c:v>1</c:v>
                </c:pt>
                <c:pt idx="1">
                  <c:v>0.86899999999999999</c:v>
                </c:pt>
                <c:pt idx="2">
                  <c:v>0.74299999999999999</c:v>
                </c:pt>
                <c:pt idx="3">
                  <c:v>0.65300000000000002</c:v>
                </c:pt>
                <c:pt idx="4">
                  <c:v>0.59299999999999997</c:v>
                </c:pt>
                <c:pt idx="5">
                  <c:v>0.55100000000000005</c:v>
                </c:pt>
                <c:pt idx="6">
                  <c:v>0.51700000000000002</c:v>
                </c:pt>
                <c:pt idx="7">
                  <c:v>0.49099999999999999</c:v>
                </c:pt>
                <c:pt idx="8">
                  <c:v>0.46800000000000003</c:v>
                </c:pt>
                <c:pt idx="9">
                  <c:v>0.44500000000000001</c:v>
                </c:pt>
                <c:pt idx="10">
                  <c:v>0.42699999999999999</c:v>
                </c:pt>
                <c:pt idx="11">
                  <c:v>0.40899999999999997</c:v>
                </c:pt>
                <c:pt idx="12">
                  <c:v>0.39400000000000002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79-4945-ABFC-753956B60E32}"/>
            </c:ext>
          </c:extLst>
        </c:ser>
        <c:ser>
          <c:idx val="1"/>
          <c:order val="1"/>
          <c:tx>
            <c:strRef>
              <c:f>'2 seg dW -- hom. theta'!$L$7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'2 seg dW -- hom. theta'!$L$8:$L$20</c:f>
              <c:numCache>
                <c:formatCode>0.000</c:formatCode>
                <c:ptCount val="13"/>
                <c:pt idx="0">
                  <c:v>1</c:v>
                </c:pt>
                <c:pt idx="1">
                  <c:v>0.86510928617093497</c:v>
                </c:pt>
                <c:pt idx="2">
                  <c:v>0.74839452421378916</c:v>
                </c:pt>
                <c:pt idx="3">
                  <c:v>0.65110107960840791</c:v>
                </c:pt>
                <c:pt idx="4">
                  <c:v>0.58939761031100146</c:v>
                </c:pt>
                <c:pt idx="5">
                  <c:v>0.55040609149732955</c:v>
                </c:pt>
                <c:pt idx="6">
                  <c:v>0.52025828067357172</c:v>
                </c:pt>
                <c:pt idx="7">
                  <c:v>0.49387292098807167</c:v>
                </c:pt>
                <c:pt idx="8">
                  <c:v>0.47001145757101731</c:v>
                </c:pt>
                <c:pt idx="9">
                  <c:v>0.44821018152029551</c:v>
                </c:pt>
                <c:pt idx="10">
                  <c:v>0.42815880383370747</c:v>
                </c:pt>
                <c:pt idx="11">
                  <c:v>0.40961822169464096</c:v>
                </c:pt>
                <c:pt idx="12">
                  <c:v>0.39239815564316416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79-4945-ABFC-753956B60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581528"/>
        <c:axId val="400582840"/>
      </c:lineChart>
      <c:catAx>
        <c:axId val="4005815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2840"/>
        <c:crosses val="autoZero"/>
        <c:auto val="1"/>
        <c:lblAlgn val="ctr"/>
        <c:lblOffset val="100"/>
        <c:noMultiLvlLbl val="0"/>
      </c:catAx>
      <c:valAx>
        <c:axId val="4005828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152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 seg dW -- hom. theta'!$N$7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'2 seg dW -- hom. theta'!$N$8:$N$19</c:f>
              <c:numCache>
                <c:formatCode>0.000</c:formatCode>
                <c:ptCount val="12"/>
                <c:pt idx="0">
                  <c:v>0.86899999999999999</c:v>
                </c:pt>
                <c:pt idx="1">
                  <c:v>0.85500575373993093</c:v>
                </c:pt>
                <c:pt idx="2">
                  <c:v>0.8788694481830418</c:v>
                </c:pt>
                <c:pt idx="3">
                  <c:v>0.90811638591117905</c:v>
                </c:pt>
                <c:pt idx="4">
                  <c:v>0.9291736930860035</c:v>
                </c:pt>
                <c:pt idx="5">
                  <c:v>0.9382940108892921</c:v>
                </c:pt>
                <c:pt idx="6">
                  <c:v>0.94970986460348161</c:v>
                </c:pt>
                <c:pt idx="7">
                  <c:v>0.95315682281059066</c:v>
                </c:pt>
                <c:pt idx="8">
                  <c:v>0.95085470085470081</c:v>
                </c:pt>
                <c:pt idx="9">
                  <c:v>0.95955056179775278</c:v>
                </c:pt>
                <c:pt idx="10">
                  <c:v>0.95784543325526927</c:v>
                </c:pt>
                <c:pt idx="11">
                  <c:v>0.96332518337408324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6A-4DCD-91B3-4719DDD64331}"/>
            </c:ext>
          </c:extLst>
        </c:ser>
        <c:ser>
          <c:idx val="1"/>
          <c:order val="1"/>
          <c:tx>
            <c:strRef>
              <c:f>'2 seg dW -- hom. theta'!$O$7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'2 seg dW -- hom. theta'!$O$8:$O$19</c:f>
              <c:numCache>
                <c:formatCode>0.000</c:formatCode>
                <c:ptCount val="12"/>
                <c:pt idx="0">
                  <c:v>0.86510928617093497</c:v>
                </c:pt>
                <c:pt idx="1">
                  <c:v>0.86508668462716698</c:v>
                </c:pt>
                <c:pt idx="2">
                  <c:v>0.86999711855509509</c:v>
                </c:pt>
                <c:pt idx="3">
                  <c:v>0.90523211951281546</c:v>
                </c:pt>
                <c:pt idx="4">
                  <c:v>0.93384513589544815</c:v>
                </c:pt>
                <c:pt idx="5">
                  <c:v>0.94522624060765126</c:v>
                </c:pt>
                <c:pt idx="6">
                  <c:v>0.94928411393790935</c:v>
                </c:pt>
                <c:pt idx="7">
                  <c:v>0.95168501368871228</c:v>
                </c:pt>
                <c:pt idx="8">
                  <c:v>0.95361543702915441</c:v>
                </c:pt>
                <c:pt idx="9">
                  <c:v>0.95526344890565562</c:v>
                </c:pt>
                <c:pt idx="10">
                  <c:v>0.95669694988622145</c:v>
                </c:pt>
                <c:pt idx="11">
                  <c:v>0.95796069330061717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6A-4DCD-91B3-4719DDD64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304880"/>
        <c:axId val="446303568"/>
      </c:lineChart>
      <c:catAx>
        <c:axId val="4463048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3568"/>
        <c:crosses val="autoZero"/>
        <c:auto val="1"/>
        <c:lblAlgn val="ctr"/>
        <c:lblOffset val="100"/>
        <c:noMultiLvlLbl val="0"/>
      </c:catAx>
      <c:valAx>
        <c:axId val="446303568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488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dW!$I$5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dW!$I$6:$I$18</c:f>
              <c:numCache>
                <c:formatCode>0.000</c:formatCode>
                <c:ptCount val="13"/>
                <c:pt idx="0">
                  <c:v>1</c:v>
                </c:pt>
                <c:pt idx="1">
                  <c:v>0.86899999999999999</c:v>
                </c:pt>
                <c:pt idx="2">
                  <c:v>0.74299999999999999</c:v>
                </c:pt>
                <c:pt idx="3">
                  <c:v>0.65300000000000002</c:v>
                </c:pt>
                <c:pt idx="4">
                  <c:v>0.59299999999999997</c:v>
                </c:pt>
                <c:pt idx="5">
                  <c:v>0.55100000000000005</c:v>
                </c:pt>
                <c:pt idx="6">
                  <c:v>0.51700000000000002</c:v>
                </c:pt>
                <c:pt idx="7">
                  <c:v>0.49099999999999999</c:v>
                </c:pt>
                <c:pt idx="8">
                  <c:v>0.46800000000000003</c:v>
                </c:pt>
                <c:pt idx="9">
                  <c:v>0.44500000000000001</c:v>
                </c:pt>
                <c:pt idx="10">
                  <c:v>0.42699999999999999</c:v>
                </c:pt>
                <c:pt idx="11">
                  <c:v>0.40899999999999997</c:v>
                </c:pt>
                <c:pt idx="12">
                  <c:v>0.39400000000000002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2-4F23-9D01-C254925A2892}"/>
            </c:ext>
          </c:extLst>
        </c:ser>
        <c:ser>
          <c:idx val="1"/>
          <c:order val="1"/>
          <c:tx>
            <c:strRef>
              <c:f>dW!$J$5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dW!$J$6:$J$18</c:f>
              <c:numCache>
                <c:formatCode>0.000</c:formatCode>
                <c:ptCount val="13"/>
                <c:pt idx="0">
                  <c:v>1</c:v>
                </c:pt>
                <c:pt idx="1">
                  <c:v>0.84021332977117835</c:v>
                </c:pt>
                <c:pt idx="2">
                  <c:v>0.75548764950862146</c:v>
                </c:pt>
                <c:pt idx="3">
                  <c:v>0.69036215362348163</c:v>
                </c:pt>
                <c:pt idx="4">
                  <c:v>0.63662239196667181</c:v>
                </c:pt>
                <c:pt idx="5">
                  <c:v>0.59069463865609506</c:v>
                </c:pt>
                <c:pt idx="6">
                  <c:v>0.55059105269806496</c:v>
                </c:pt>
                <c:pt idx="7">
                  <c:v>0.51505415495765594</c:v>
                </c:pt>
                <c:pt idx="8">
                  <c:v>0.48322183839634469</c:v>
                </c:pt>
                <c:pt idx="9">
                  <c:v>0.45446942565108356</c:v>
                </c:pt>
                <c:pt idx="10">
                  <c:v>0.42832559104999762</c:v>
                </c:pt>
                <c:pt idx="11">
                  <c:v>0.40442356196150175</c:v>
                </c:pt>
                <c:pt idx="12">
                  <c:v>0.38247089375140192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D2-4F23-9D01-C254925A2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581528"/>
        <c:axId val="400582840"/>
      </c:lineChart>
      <c:catAx>
        <c:axId val="4005815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2840"/>
        <c:crosses val="autoZero"/>
        <c:auto val="1"/>
        <c:lblAlgn val="ctr"/>
        <c:lblOffset val="100"/>
        <c:noMultiLvlLbl val="0"/>
      </c:catAx>
      <c:valAx>
        <c:axId val="4005828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152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dW!$L$5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dW!$L$6:$L$17</c:f>
              <c:numCache>
                <c:formatCode>0.000</c:formatCode>
                <c:ptCount val="12"/>
                <c:pt idx="0">
                  <c:v>0.86899999999999999</c:v>
                </c:pt>
                <c:pt idx="1">
                  <c:v>0.85500575373993093</c:v>
                </c:pt>
                <c:pt idx="2">
                  <c:v>0.8788694481830418</c:v>
                </c:pt>
                <c:pt idx="3">
                  <c:v>0.90811638591117905</c:v>
                </c:pt>
                <c:pt idx="4">
                  <c:v>0.9291736930860035</c:v>
                </c:pt>
                <c:pt idx="5">
                  <c:v>0.9382940108892921</c:v>
                </c:pt>
                <c:pt idx="6">
                  <c:v>0.94970986460348161</c:v>
                </c:pt>
                <c:pt idx="7">
                  <c:v>0.95315682281059066</c:v>
                </c:pt>
                <c:pt idx="8">
                  <c:v>0.95085470085470081</c:v>
                </c:pt>
                <c:pt idx="9">
                  <c:v>0.95955056179775278</c:v>
                </c:pt>
                <c:pt idx="10">
                  <c:v>0.95784543325526927</c:v>
                </c:pt>
                <c:pt idx="11">
                  <c:v>0.96332518337408324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29-4623-9FFF-46AD6B4FD11A}"/>
            </c:ext>
          </c:extLst>
        </c:ser>
        <c:ser>
          <c:idx val="1"/>
          <c:order val="1"/>
          <c:tx>
            <c:strRef>
              <c:f>dW!$M$5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dW!$M$6:$M$17</c:f>
              <c:numCache>
                <c:formatCode>0.000</c:formatCode>
                <c:ptCount val="12"/>
                <c:pt idx="0">
                  <c:v>0.84021332977117835</c:v>
                </c:pt>
                <c:pt idx="1">
                  <c:v>0.89916170422381791</c:v>
                </c:pt>
                <c:pt idx="2">
                  <c:v>0.91379674316648551</c:v>
                </c:pt>
                <c:pt idx="3">
                  <c:v>0.922157144080469</c:v>
                </c:pt>
                <c:pt idx="4">
                  <c:v>0.92785715065928576</c:v>
                </c:pt>
                <c:pt idx="5">
                  <c:v>0.93210775359452924</c:v>
                </c:pt>
                <c:pt idx="6">
                  <c:v>0.93545681941929981</c:v>
                </c:pt>
                <c:pt idx="7">
                  <c:v>0.93819617557705504</c:v>
                </c:pt>
                <c:pt idx="8">
                  <c:v>0.94049852374081233</c:v>
                </c:pt>
                <c:pt idx="9">
                  <c:v>0.94247394186389621</c:v>
                </c:pt>
                <c:pt idx="10">
                  <c:v>0.94419658879147883</c:v>
                </c:pt>
                <c:pt idx="11">
                  <c:v>0.94571862207130852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29-4623-9FFF-46AD6B4FD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304880"/>
        <c:axId val="446303568"/>
      </c:lineChart>
      <c:catAx>
        <c:axId val="446304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3568"/>
        <c:crosses val="autoZero"/>
        <c:auto val="1"/>
        <c:lblAlgn val="ctr"/>
        <c:lblOffset val="100"/>
        <c:noMultiLvlLbl val="0"/>
      </c:catAx>
      <c:valAx>
        <c:axId val="446303568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488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'BG -- High-end (8 years)'!$I$5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'BG -- High-end (8 years)'!$I$6:$I$18</c:f>
              <c:numCache>
                <c:formatCode>0.000</c:formatCode>
                <c:ptCount val="13"/>
                <c:pt idx="0">
                  <c:v>1</c:v>
                </c:pt>
                <c:pt idx="1">
                  <c:v>0.86899999999999999</c:v>
                </c:pt>
                <c:pt idx="2">
                  <c:v>0.74299999999999999</c:v>
                </c:pt>
                <c:pt idx="3">
                  <c:v>0.65300000000000002</c:v>
                </c:pt>
                <c:pt idx="4">
                  <c:v>0.59299999999999997</c:v>
                </c:pt>
                <c:pt idx="5">
                  <c:v>0.55100000000000005</c:v>
                </c:pt>
                <c:pt idx="6">
                  <c:v>0.51700000000000002</c:v>
                </c:pt>
                <c:pt idx="7">
                  <c:v>0.49099999999999999</c:v>
                </c:pt>
                <c:pt idx="8">
                  <c:v>0.46800000000000003</c:v>
                </c:pt>
                <c:pt idx="9">
                  <c:v>0.44500000000000001</c:v>
                </c:pt>
                <c:pt idx="10">
                  <c:v>0.42699999999999999</c:v>
                </c:pt>
                <c:pt idx="11">
                  <c:v>0.40899999999999997</c:v>
                </c:pt>
                <c:pt idx="12">
                  <c:v>0.39400000000000002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22-4E33-A9DF-0759D648095D}"/>
            </c:ext>
          </c:extLst>
        </c:ser>
        <c:ser>
          <c:idx val="1"/>
          <c:order val="1"/>
          <c:tx>
            <c:strRef>
              <c:f>'BG -- High-end (8 years)'!$J$5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'BG -- High-end (8 years)'!$J$6:$J$18</c:f>
              <c:numCache>
                <c:formatCode>0.000</c:formatCode>
                <c:ptCount val="13"/>
                <c:pt idx="0">
                  <c:v>1</c:v>
                </c:pt>
                <c:pt idx="1">
                  <c:v>0.85067800300503216</c:v>
                </c:pt>
                <c:pt idx="2">
                  <c:v>0.74685784041683001</c:v>
                </c:pt>
                <c:pt idx="3">
                  <c:v>0.66978744296062198</c:v>
                </c:pt>
                <c:pt idx="4">
                  <c:v>0.60991775024239969</c:v>
                </c:pt>
                <c:pt idx="5">
                  <c:v>0.5618330930277784</c:v>
                </c:pt>
                <c:pt idx="6">
                  <c:v>0.52221458535128706</c:v>
                </c:pt>
                <c:pt idx="7">
                  <c:v>0.48890563239182849</c:v>
                </c:pt>
                <c:pt idx="8">
                  <c:v>0.46043906776252203</c:v>
                </c:pt>
                <c:pt idx="9">
                  <c:v>0.43577915411064727</c:v>
                </c:pt>
                <c:pt idx="10">
                  <c:v>0.41417211509372709</c:v>
                </c:pt>
                <c:pt idx="11">
                  <c:v>0.39505519931647409</c:v>
                </c:pt>
                <c:pt idx="12">
                  <c:v>0.37799905368771197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22-4E33-A9DF-0759D6480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581528"/>
        <c:axId val="400582840"/>
      </c:lineChart>
      <c:catAx>
        <c:axId val="4005815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2840"/>
        <c:crosses val="autoZero"/>
        <c:auto val="1"/>
        <c:lblAlgn val="ctr"/>
        <c:lblOffset val="100"/>
        <c:noMultiLvlLbl val="0"/>
      </c:catAx>
      <c:valAx>
        <c:axId val="4005828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152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'BG -- High-end (8 years)'!$L$5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'BG -- High-end (8 years)'!$L$6:$L$17</c:f>
              <c:numCache>
                <c:formatCode>0.000</c:formatCode>
                <c:ptCount val="12"/>
                <c:pt idx="0">
                  <c:v>0.86899999999999999</c:v>
                </c:pt>
                <c:pt idx="1">
                  <c:v>0.85500575373993093</c:v>
                </c:pt>
                <c:pt idx="2">
                  <c:v>0.8788694481830418</c:v>
                </c:pt>
                <c:pt idx="3">
                  <c:v>0.90811638591117905</c:v>
                </c:pt>
                <c:pt idx="4">
                  <c:v>0.9291736930860035</c:v>
                </c:pt>
                <c:pt idx="5">
                  <c:v>0.9382940108892921</c:v>
                </c:pt>
                <c:pt idx="6">
                  <c:v>0.94970986460348161</c:v>
                </c:pt>
                <c:pt idx="7">
                  <c:v>0.95315682281059066</c:v>
                </c:pt>
                <c:pt idx="8">
                  <c:v>0.95085470085470081</c:v>
                </c:pt>
                <c:pt idx="9">
                  <c:v>0.95955056179775278</c:v>
                </c:pt>
                <c:pt idx="10">
                  <c:v>0.95784543325526927</c:v>
                </c:pt>
                <c:pt idx="11">
                  <c:v>0.96332518337408324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66-4C5D-823E-035484FA231A}"/>
            </c:ext>
          </c:extLst>
        </c:ser>
        <c:ser>
          <c:idx val="1"/>
          <c:order val="1"/>
          <c:tx>
            <c:strRef>
              <c:f>'BG -- High-end (8 years)'!$M$5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'BG -- High-end (8 years)'!$M$6:$M$17</c:f>
              <c:numCache>
                <c:formatCode>0.000</c:formatCode>
                <c:ptCount val="12"/>
                <c:pt idx="0">
                  <c:v>0.85067800300503216</c:v>
                </c:pt>
                <c:pt idx="1">
                  <c:v>0.87795598073365488</c:v>
                </c:pt>
                <c:pt idx="2">
                  <c:v>0.89680713880811092</c:v>
                </c:pt>
                <c:pt idx="3">
                  <c:v>0.91061389199298237</c:v>
                </c:pt>
                <c:pt idx="4">
                  <c:v>0.92116206292485991</c:v>
                </c:pt>
                <c:pt idx="5">
                  <c:v>0.92948349221833304</c:v>
                </c:pt>
                <c:pt idx="6">
                  <c:v>0.93621596582360478</c:v>
                </c:pt>
                <c:pt idx="7">
                  <c:v>0.94177493008202406</c:v>
                </c:pt>
                <c:pt idx="8">
                  <c:v>0.94644261232716798</c:v>
                </c:pt>
                <c:pt idx="9">
                  <c:v>0.95041745615157625</c:v>
                </c:pt>
                <c:pt idx="10">
                  <c:v>0.95384306407753494</c:v>
                </c:pt>
                <c:pt idx="11">
                  <c:v>0.95682591785078963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66-4C5D-823E-035484FA23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304880"/>
        <c:axId val="446303568"/>
      </c:lineChart>
      <c:catAx>
        <c:axId val="446304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3568"/>
        <c:crosses val="autoZero"/>
        <c:auto val="1"/>
        <c:lblAlgn val="ctr"/>
        <c:lblOffset val="100"/>
        <c:noMultiLvlLbl val="0"/>
      </c:catAx>
      <c:valAx>
        <c:axId val="446303568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488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'BG -- Regular (5 years)'!$I$5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'BG -- Regular (5 years)'!$I$6:$I$18</c:f>
              <c:numCache>
                <c:formatCode>0.000</c:formatCode>
                <c:ptCount val="13"/>
                <c:pt idx="0">
                  <c:v>1</c:v>
                </c:pt>
                <c:pt idx="1">
                  <c:v>0.63100000000000001</c:v>
                </c:pt>
                <c:pt idx="2">
                  <c:v>0.46800000000000003</c:v>
                </c:pt>
                <c:pt idx="3">
                  <c:v>0.38200000000000001</c:v>
                </c:pt>
                <c:pt idx="4">
                  <c:v>0.32600000000000001</c:v>
                </c:pt>
                <c:pt idx="5">
                  <c:v>0.28899999999999998</c:v>
                </c:pt>
                <c:pt idx="6">
                  <c:v>0.26200000000000001</c:v>
                </c:pt>
                <c:pt idx="7">
                  <c:v>0.24099999999999999</c:v>
                </c:pt>
                <c:pt idx="8">
                  <c:v>0.223</c:v>
                </c:pt>
                <c:pt idx="9">
                  <c:v>0.20699999999999999</c:v>
                </c:pt>
                <c:pt idx="10">
                  <c:v>0.19400000000000001</c:v>
                </c:pt>
                <c:pt idx="11">
                  <c:v>0.183</c:v>
                </c:pt>
                <c:pt idx="12">
                  <c:v>0.17299999999999999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6C-4BA0-8D31-575B509001F1}"/>
            </c:ext>
          </c:extLst>
        </c:ser>
        <c:ser>
          <c:idx val="1"/>
          <c:order val="1"/>
          <c:tx>
            <c:strRef>
              <c:f>'BG -- Regular (5 years)'!$J$5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'BG -- Regular (5 years)'!$J$6:$J$18</c:f>
              <c:numCache>
                <c:formatCode>0.000</c:formatCode>
                <c:ptCount val="13"/>
                <c:pt idx="0">
                  <c:v>1</c:v>
                </c:pt>
                <c:pt idx="1">
                  <c:v>0.62919767278252914</c:v>
                </c:pt>
                <c:pt idx="2">
                  <c:v>0.4721467525749799</c:v>
                </c:pt>
                <c:pt idx="3">
                  <c:v>0.38332730096600337</c:v>
                </c:pt>
                <c:pt idx="4">
                  <c:v>0.32546900339555845</c:v>
                </c:pt>
                <c:pt idx="5">
                  <c:v>0.28445083541383576</c:v>
                </c:pt>
                <c:pt idx="6">
                  <c:v>0.25368018860392527</c:v>
                </c:pt>
                <c:pt idx="7">
                  <c:v>0.2296431057214246</c:v>
                </c:pt>
                <c:pt idx="8">
                  <c:v>0.21028546364509373</c:v>
                </c:pt>
                <c:pt idx="9">
                  <c:v>0.19432167012038132</c:v>
                </c:pt>
                <c:pt idx="10">
                  <c:v>0.18090363381181762</c:v>
                </c:pt>
                <c:pt idx="11">
                  <c:v>0.1694479454526561</c:v>
                </c:pt>
                <c:pt idx="12">
                  <c:v>0.15953933070824924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6C-4BA0-8D31-575B50900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581528"/>
        <c:axId val="400582840"/>
      </c:lineChart>
      <c:catAx>
        <c:axId val="4005815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2840"/>
        <c:crosses val="autoZero"/>
        <c:auto val="1"/>
        <c:lblAlgn val="ctr"/>
        <c:lblOffset val="100"/>
        <c:noMultiLvlLbl val="0"/>
      </c:catAx>
      <c:valAx>
        <c:axId val="4005828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152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'BG -- Regular (5 years)'!$L$5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'BG -- Regular (5 years)'!$L$6:$L$17</c:f>
              <c:numCache>
                <c:formatCode>0.000</c:formatCode>
                <c:ptCount val="12"/>
                <c:pt idx="0">
                  <c:v>0.63100000000000001</c:v>
                </c:pt>
                <c:pt idx="1">
                  <c:v>0.7416798732171157</c:v>
                </c:pt>
                <c:pt idx="2">
                  <c:v>0.81623931623931623</c:v>
                </c:pt>
                <c:pt idx="3">
                  <c:v>0.85340314136125661</c:v>
                </c:pt>
                <c:pt idx="4">
                  <c:v>0.88650306748466245</c:v>
                </c:pt>
                <c:pt idx="5">
                  <c:v>0.90657439446366794</c:v>
                </c:pt>
                <c:pt idx="6">
                  <c:v>0.91984732824427473</c:v>
                </c:pt>
                <c:pt idx="7">
                  <c:v>0.92531120331950212</c:v>
                </c:pt>
                <c:pt idx="8">
                  <c:v>0.92825112107623309</c:v>
                </c:pt>
                <c:pt idx="9">
                  <c:v>0.9371980676328503</c:v>
                </c:pt>
                <c:pt idx="10">
                  <c:v>0.94329896907216493</c:v>
                </c:pt>
                <c:pt idx="11">
                  <c:v>0.94535519125683054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51-42A1-8B97-1971333429A3}"/>
            </c:ext>
          </c:extLst>
        </c:ser>
        <c:ser>
          <c:idx val="1"/>
          <c:order val="1"/>
          <c:tx>
            <c:strRef>
              <c:f>'BG -- Regular (5 years)'!$M$5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'BG -- Regular (5 years)'!$M$6:$M$17</c:f>
              <c:numCache>
                <c:formatCode>0.000</c:formatCode>
                <c:ptCount val="12"/>
                <c:pt idx="0">
                  <c:v>0.62919767278252914</c:v>
                </c:pt>
                <c:pt idx="1">
                  <c:v>0.75039494422632569</c:v>
                </c:pt>
                <c:pt idx="2">
                  <c:v>0.81188168482664413</c:v>
                </c:pt>
                <c:pt idx="3">
                  <c:v>0.84906293544801215</c:v>
                </c:pt>
                <c:pt idx="4">
                  <c:v>0.87397212160363147</c:v>
                </c:pt>
                <c:pt idx="5">
                  <c:v>0.89182437532607861</c:v>
                </c:pt>
                <c:pt idx="6">
                  <c:v>0.90524651130707678</c:v>
                </c:pt>
                <c:pt idx="7">
                  <c:v>0.91570553788009978</c:v>
                </c:pt>
                <c:pt idx="8">
                  <c:v>0.92408513052687713</c:v>
                </c:pt>
                <c:pt idx="9">
                  <c:v>0.93094935680487256</c:v>
                </c:pt>
                <c:pt idx="10">
                  <c:v>0.93667518933821892</c:v>
                </c:pt>
                <c:pt idx="11">
                  <c:v>0.94152413758728437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51-42A1-8B97-1971333429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304880"/>
        <c:axId val="446303568"/>
      </c:lineChart>
      <c:catAx>
        <c:axId val="446304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3568"/>
        <c:crosses val="autoZero"/>
        <c:auto val="1"/>
        <c:lblAlgn val="ctr"/>
        <c:lblOffset val="100"/>
        <c:noMultiLvlLbl val="0"/>
      </c:catAx>
      <c:valAx>
        <c:axId val="446303568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488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'BG -- High-end (5 years)'!$I$5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'BG -- High-end (5 years)'!$I$6:$I$18</c:f>
              <c:numCache>
                <c:formatCode>0.000</c:formatCode>
                <c:ptCount val="13"/>
                <c:pt idx="0">
                  <c:v>1</c:v>
                </c:pt>
                <c:pt idx="1">
                  <c:v>0.86899999999999999</c:v>
                </c:pt>
                <c:pt idx="2">
                  <c:v>0.74299999999999999</c:v>
                </c:pt>
                <c:pt idx="3">
                  <c:v>0.65300000000000002</c:v>
                </c:pt>
                <c:pt idx="4">
                  <c:v>0.59299999999999997</c:v>
                </c:pt>
                <c:pt idx="5">
                  <c:v>0.55100000000000005</c:v>
                </c:pt>
                <c:pt idx="6">
                  <c:v>0.51700000000000002</c:v>
                </c:pt>
                <c:pt idx="7">
                  <c:v>0.49099999999999999</c:v>
                </c:pt>
                <c:pt idx="8">
                  <c:v>0.46800000000000003</c:v>
                </c:pt>
                <c:pt idx="9">
                  <c:v>0.44500000000000001</c:v>
                </c:pt>
                <c:pt idx="10">
                  <c:v>0.42699999999999999</c:v>
                </c:pt>
                <c:pt idx="11">
                  <c:v>0.40899999999999997</c:v>
                </c:pt>
                <c:pt idx="12">
                  <c:v>0.39400000000000002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E3-4768-8092-FA96295E6FD8}"/>
            </c:ext>
          </c:extLst>
        </c:ser>
        <c:ser>
          <c:idx val="1"/>
          <c:order val="1"/>
          <c:tx>
            <c:strRef>
              <c:f>'BG -- High-end (5 years)'!$J$5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'BG -- High-end (5 years)'!$J$6:$J$18</c:f>
              <c:numCache>
                <c:formatCode>0.000</c:formatCode>
                <c:ptCount val="13"/>
                <c:pt idx="0">
                  <c:v>1</c:v>
                </c:pt>
                <c:pt idx="1">
                  <c:v>0.85878826939341546</c:v>
                </c:pt>
                <c:pt idx="2">
                  <c:v>0.74955896741352701</c:v>
                </c:pt>
                <c:pt idx="3">
                  <c:v>0.66283395609110773</c:v>
                </c:pt>
                <c:pt idx="4">
                  <c:v>0.59249649125633785</c:v>
                </c:pt>
                <c:pt idx="5">
                  <c:v>0.53443315162071325</c:v>
                </c:pt>
                <c:pt idx="6">
                  <c:v>0.48578197750905427</c:v>
                </c:pt>
                <c:pt idx="7">
                  <c:v>0.44449395322599522</c:v>
                </c:pt>
                <c:pt idx="8">
                  <c:v>0.40906587303157815</c:v>
                </c:pt>
                <c:pt idx="9">
                  <c:v>0.37837149393387193</c:v>
                </c:pt>
                <c:pt idx="10">
                  <c:v>0.35155137476904169</c:v>
                </c:pt>
                <c:pt idx="11">
                  <c:v>0.32793899625645989</c:v>
                </c:pt>
                <c:pt idx="12">
                  <c:v>0.30701000076183182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E3-4768-8092-FA96295E6F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581528"/>
        <c:axId val="400582840"/>
      </c:lineChart>
      <c:catAx>
        <c:axId val="4005815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2840"/>
        <c:crosses val="autoZero"/>
        <c:auto val="1"/>
        <c:lblAlgn val="ctr"/>
        <c:lblOffset val="100"/>
        <c:noMultiLvlLbl val="0"/>
      </c:catAx>
      <c:valAx>
        <c:axId val="4005828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152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'BG -- High-end (5 years)'!$L$5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'BG -- High-end (5 years)'!$L$6:$L$17</c:f>
              <c:numCache>
                <c:formatCode>0.000</c:formatCode>
                <c:ptCount val="12"/>
                <c:pt idx="0">
                  <c:v>0.86899999999999999</c:v>
                </c:pt>
                <c:pt idx="1">
                  <c:v>0.85500575373993093</c:v>
                </c:pt>
                <c:pt idx="2">
                  <c:v>0.8788694481830418</c:v>
                </c:pt>
                <c:pt idx="3">
                  <c:v>0.90811638591117905</c:v>
                </c:pt>
                <c:pt idx="4">
                  <c:v>0.9291736930860035</c:v>
                </c:pt>
                <c:pt idx="5">
                  <c:v>0.9382940108892921</c:v>
                </c:pt>
                <c:pt idx="6">
                  <c:v>0.94970986460348161</c:v>
                </c:pt>
                <c:pt idx="7">
                  <c:v>0.95315682281059066</c:v>
                </c:pt>
                <c:pt idx="8">
                  <c:v>0.95085470085470081</c:v>
                </c:pt>
                <c:pt idx="9">
                  <c:v>0.95955056179775278</c:v>
                </c:pt>
                <c:pt idx="10">
                  <c:v>0.95784543325526927</c:v>
                </c:pt>
                <c:pt idx="11">
                  <c:v>0.96332518337408324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1A-42D7-9942-CE7A9FE0F279}"/>
            </c:ext>
          </c:extLst>
        </c:ser>
        <c:ser>
          <c:idx val="1"/>
          <c:order val="1"/>
          <c:tx>
            <c:strRef>
              <c:f>'BG -- High-end (5 years)'!$M$5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'BG -- High-end (5 years)'!$M$6:$M$17</c:f>
              <c:numCache>
                <c:formatCode>0.000</c:formatCode>
                <c:ptCount val="12"/>
                <c:pt idx="0">
                  <c:v>0.85878826939341546</c:v>
                </c:pt>
                <c:pt idx="1">
                  <c:v>0.87280997438747043</c:v>
                </c:pt>
                <c:pt idx="2">
                  <c:v>0.88429861412814825</c:v>
                </c:pt>
                <c:pt idx="3">
                  <c:v>0.89388373334165472</c:v>
                </c:pt>
                <c:pt idx="4">
                  <c:v>0.90200222196673896</c:v>
                </c:pt>
                <c:pt idx="5">
                  <c:v>0.90896677355414757</c:v>
                </c:pt>
                <c:pt idx="6">
                  <c:v>0.9150070891992087</c:v>
                </c:pt>
                <c:pt idx="7">
                  <c:v>0.92029569820401069</c:v>
                </c:pt>
                <c:pt idx="8">
                  <c:v>0.92496470343460613</c:v>
                </c:pt>
                <c:pt idx="9">
                  <c:v>0.92911696680427625</c:v>
                </c:pt>
                <c:pt idx="10">
                  <c:v>0.93283377563778724</c:v>
                </c:pt>
                <c:pt idx="11">
                  <c:v>0.93618021725522127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1A-42D7-9942-CE7A9FE0F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304880"/>
        <c:axId val="446303568"/>
      </c:lineChart>
      <c:catAx>
        <c:axId val="446304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3568"/>
        <c:crosses val="autoZero"/>
        <c:auto val="1"/>
        <c:lblAlgn val="ctr"/>
        <c:lblOffset val="100"/>
        <c:noMultiLvlLbl val="0"/>
      </c:catAx>
      <c:valAx>
        <c:axId val="446303568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0488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S(t)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'dW -- Regular'!$I$5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'dW -- Regular'!$I$6:$I$18</c:f>
              <c:numCache>
                <c:formatCode>0.000</c:formatCode>
                <c:ptCount val="13"/>
                <c:pt idx="0">
                  <c:v>1</c:v>
                </c:pt>
                <c:pt idx="1">
                  <c:v>0.63100000000000001</c:v>
                </c:pt>
                <c:pt idx="2">
                  <c:v>0.46800000000000003</c:v>
                </c:pt>
                <c:pt idx="3">
                  <c:v>0.38200000000000001</c:v>
                </c:pt>
                <c:pt idx="4">
                  <c:v>0.32600000000000001</c:v>
                </c:pt>
                <c:pt idx="5">
                  <c:v>0.28899999999999998</c:v>
                </c:pt>
                <c:pt idx="6">
                  <c:v>0.26200000000000001</c:v>
                </c:pt>
                <c:pt idx="7">
                  <c:v>0.24099999999999999</c:v>
                </c:pt>
                <c:pt idx="8">
                  <c:v>0.223</c:v>
                </c:pt>
                <c:pt idx="9">
                  <c:v>0.20699999999999999</c:v>
                </c:pt>
                <c:pt idx="10">
                  <c:v>0.19400000000000001</c:v>
                </c:pt>
                <c:pt idx="11">
                  <c:v>0.183</c:v>
                </c:pt>
                <c:pt idx="12">
                  <c:v>0.17299999999999999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F9-42EC-B646-FBE883802E8B}"/>
            </c:ext>
          </c:extLst>
        </c:ser>
        <c:ser>
          <c:idx val="1"/>
          <c:order val="1"/>
          <c:tx>
            <c:strRef>
              <c:f>'dW -- Regular'!$J$5</c:f>
              <c:strCache>
                <c:ptCount val="1"/>
                <c:pt idx="0">
                  <c:v>Model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'dW -- Regular'!$J$6:$J$18</c:f>
              <c:numCache>
                <c:formatCode>0.000</c:formatCode>
                <c:ptCount val="13"/>
                <c:pt idx="0">
                  <c:v>1</c:v>
                </c:pt>
                <c:pt idx="1">
                  <c:v>0.62613848663451432</c:v>
                </c:pt>
                <c:pt idx="2">
                  <c:v>0.48311896655299846</c:v>
                </c:pt>
                <c:pt idx="3">
                  <c:v>0.39006175939689108</c:v>
                </c:pt>
                <c:pt idx="4">
                  <c:v>0.32289699734217198</c:v>
                </c:pt>
                <c:pt idx="5">
                  <c:v>0.27178301429507612</c:v>
                </c:pt>
                <c:pt idx="6">
                  <c:v>0.23156778777768608</c:v>
                </c:pt>
                <c:pt idx="7">
                  <c:v>0.19918248068384622</c:v>
                </c:pt>
                <c:pt idx="8">
                  <c:v>0.17264490452515988</c:v>
                </c:pt>
                <c:pt idx="9">
                  <c:v>0.15060102919447171</c:v>
                </c:pt>
                <c:pt idx="10">
                  <c:v>0.13208703216929951</c:v>
                </c:pt>
                <c:pt idx="11">
                  <c:v>0.11639478088233232</c:v>
                </c:pt>
                <c:pt idx="12">
                  <c:v>0.10299075122576437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F9-42EC-B646-FBE883802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0581528"/>
        <c:axId val="400582840"/>
      </c:lineChart>
      <c:catAx>
        <c:axId val="4005815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2840"/>
        <c:crosses val="autoZero"/>
        <c:auto val="1"/>
        <c:lblAlgn val="ctr"/>
        <c:lblOffset val="100"/>
        <c:noMultiLvlLbl val="0"/>
      </c:catAx>
      <c:valAx>
        <c:axId val="4005828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58152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601980</xdr:colOff>
      <xdr:row>0</xdr:row>
      <xdr:rowOff>167640</xdr:rowOff>
    </xdr:from>
    <xdr:to>
      <xdr:col>21</xdr:col>
      <xdr:colOff>297180</xdr:colOff>
      <xdr:row>15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16</xdr:row>
      <xdr:rowOff>22860</xdr:rowOff>
    </xdr:from>
    <xdr:to>
      <xdr:col>21</xdr:col>
      <xdr:colOff>304800</xdr:colOff>
      <xdr:row>31</xdr:row>
      <xdr:rowOff>22860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0</xdr:row>
      <xdr:rowOff>102870</xdr:rowOff>
    </xdr:from>
    <xdr:to>
      <xdr:col>23</xdr:col>
      <xdr:colOff>304800</xdr:colOff>
      <xdr:row>17</xdr:row>
      <xdr:rowOff>102870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8EB8A0-682C-4A9A-BC9E-52660B52E4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7620</xdr:colOff>
      <xdr:row>17</xdr:row>
      <xdr:rowOff>140970</xdr:rowOff>
    </xdr:from>
    <xdr:to>
      <xdr:col>23</xdr:col>
      <xdr:colOff>312420</xdr:colOff>
      <xdr:row>32</xdr:row>
      <xdr:rowOff>140970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85B820-29BB-4953-B00D-70B695B386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0</xdr:row>
      <xdr:rowOff>102870</xdr:rowOff>
    </xdr:from>
    <xdr:to>
      <xdr:col>23</xdr:col>
      <xdr:colOff>304800</xdr:colOff>
      <xdr:row>16</xdr:row>
      <xdr:rowOff>102870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78CBF1-841D-48D2-9A42-EE0A1FF28E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7620</xdr:colOff>
      <xdr:row>16</xdr:row>
      <xdr:rowOff>140970</xdr:rowOff>
    </xdr:from>
    <xdr:to>
      <xdr:col>23</xdr:col>
      <xdr:colOff>312420</xdr:colOff>
      <xdr:row>31</xdr:row>
      <xdr:rowOff>140970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6B444CA-795E-4C45-B3E1-3CB012207C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0</xdr:row>
      <xdr:rowOff>102870</xdr:rowOff>
    </xdr:from>
    <xdr:to>
      <xdr:col>23</xdr:col>
      <xdr:colOff>304800</xdr:colOff>
      <xdr:row>16</xdr:row>
      <xdr:rowOff>102870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7E9F96-7EAF-4DA8-8451-1AE8F43B83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7620</xdr:colOff>
      <xdr:row>16</xdr:row>
      <xdr:rowOff>140970</xdr:rowOff>
    </xdr:from>
    <xdr:to>
      <xdr:col>23</xdr:col>
      <xdr:colOff>312420</xdr:colOff>
      <xdr:row>31</xdr:row>
      <xdr:rowOff>140970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B7F366E-F45B-4E27-8ED1-BDA4A563D7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601980</xdr:colOff>
      <xdr:row>0</xdr:row>
      <xdr:rowOff>167640</xdr:rowOff>
    </xdr:from>
    <xdr:to>
      <xdr:col>21</xdr:col>
      <xdr:colOff>297180</xdr:colOff>
      <xdr:row>15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ACE8D8-A436-4CDF-AC32-499E6271BC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16</xdr:row>
      <xdr:rowOff>22860</xdr:rowOff>
    </xdr:from>
    <xdr:to>
      <xdr:col>21</xdr:col>
      <xdr:colOff>304800</xdr:colOff>
      <xdr:row>31</xdr:row>
      <xdr:rowOff>22860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FD6846B-81B6-46FA-AC3B-BD6D95A84C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601980</xdr:colOff>
      <xdr:row>0</xdr:row>
      <xdr:rowOff>167640</xdr:rowOff>
    </xdr:from>
    <xdr:to>
      <xdr:col>21</xdr:col>
      <xdr:colOff>297180</xdr:colOff>
      <xdr:row>15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16</xdr:row>
      <xdr:rowOff>22860</xdr:rowOff>
    </xdr:from>
    <xdr:to>
      <xdr:col>21</xdr:col>
      <xdr:colOff>304800</xdr:colOff>
      <xdr:row>31</xdr:row>
      <xdr:rowOff>22860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601980</xdr:colOff>
      <xdr:row>0</xdr:row>
      <xdr:rowOff>167640</xdr:rowOff>
    </xdr:from>
    <xdr:to>
      <xdr:col>21</xdr:col>
      <xdr:colOff>297180</xdr:colOff>
      <xdr:row>15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16</xdr:row>
      <xdr:rowOff>22860</xdr:rowOff>
    </xdr:from>
    <xdr:to>
      <xdr:col>21</xdr:col>
      <xdr:colOff>304800</xdr:colOff>
      <xdr:row>31</xdr:row>
      <xdr:rowOff>22860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601980</xdr:colOff>
      <xdr:row>0</xdr:row>
      <xdr:rowOff>167640</xdr:rowOff>
    </xdr:from>
    <xdr:to>
      <xdr:col>21</xdr:col>
      <xdr:colOff>297180</xdr:colOff>
      <xdr:row>15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16</xdr:row>
      <xdr:rowOff>22860</xdr:rowOff>
    </xdr:from>
    <xdr:to>
      <xdr:col>21</xdr:col>
      <xdr:colOff>304800</xdr:colOff>
      <xdr:row>31</xdr:row>
      <xdr:rowOff>22860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601980</xdr:colOff>
      <xdr:row>0</xdr:row>
      <xdr:rowOff>167640</xdr:rowOff>
    </xdr:from>
    <xdr:to>
      <xdr:col>21</xdr:col>
      <xdr:colOff>297180</xdr:colOff>
      <xdr:row>15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16</xdr:row>
      <xdr:rowOff>22860</xdr:rowOff>
    </xdr:from>
    <xdr:to>
      <xdr:col>21</xdr:col>
      <xdr:colOff>304800</xdr:colOff>
      <xdr:row>31</xdr:row>
      <xdr:rowOff>22860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601980</xdr:colOff>
      <xdr:row>0</xdr:row>
      <xdr:rowOff>167640</xdr:rowOff>
    </xdr:from>
    <xdr:to>
      <xdr:col>21</xdr:col>
      <xdr:colOff>297180</xdr:colOff>
      <xdr:row>15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16</xdr:row>
      <xdr:rowOff>22860</xdr:rowOff>
    </xdr:from>
    <xdr:to>
      <xdr:col>21</xdr:col>
      <xdr:colOff>304800</xdr:colOff>
      <xdr:row>31</xdr:row>
      <xdr:rowOff>22860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0</xdr:row>
      <xdr:rowOff>102870</xdr:rowOff>
    </xdr:from>
    <xdr:to>
      <xdr:col>21</xdr:col>
      <xdr:colOff>304800</xdr:colOff>
      <xdr:row>15</xdr:row>
      <xdr:rowOff>102870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7620</xdr:colOff>
      <xdr:row>15</xdr:row>
      <xdr:rowOff>140970</xdr:rowOff>
    </xdr:from>
    <xdr:to>
      <xdr:col>21</xdr:col>
      <xdr:colOff>312420</xdr:colOff>
      <xdr:row>30</xdr:row>
      <xdr:rowOff>140970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0</xdr:row>
      <xdr:rowOff>102870</xdr:rowOff>
    </xdr:from>
    <xdr:to>
      <xdr:col>21</xdr:col>
      <xdr:colOff>304800</xdr:colOff>
      <xdr:row>15</xdr:row>
      <xdr:rowOff>102870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7620</xdr:colOff>
      <xdr:row>15</xdr:row>
      <xdr:rowOff>140970</xdr:rowOff>
    </xdr:from>
    <xdr:to>
      <xdr:col>21</xdr:col>
      <xdr:colOff>312420</xdr:colOff>
      <xdr:row>30</xdr:row>
      <xdr:rowOff>140970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0</xdr:row>
      <xdr:rowOff>102870</xdr:rowOff>
    </xdr:from>
    <xdr:to>
      <xdr:col>21</xdr:col>
      <xdr:colOff>304800</xdr:colOff>
      <xdr:row>15</xdr:row>
      <xdr:rowOff>102870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E78C9C-1D54-42BC-9227-EE34FA3FD0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7620</xdr:colOff>
      <xdr:row>15</xdr:row>
      <xdr:rowOff>140970</xdr:rowOff>
    </xdr:from>
    <xdr:to>
      <xdr:col>21</xdr:col>
      <xdr:colOff>312420</xdr:colOff>
      <xdr:row>30</xdr:row>
      <xdr:rowOff>140970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2FBE89B-BABE-44A3-8735-38E0F133D8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lternative_models/high-end_tinker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Summary"/>
      <sheetName val="BdW -- all"/>
      <sheetName val="Limiting LL"/>
      <sheetName val="2 seg dW"/>
      <sheetName val="2 seg dW -- hom. c"/>
      <sheetName val="2 seg dW -- hom theta"/>
      <sheetName val="dW"/>
      <sheetName val="3 seg dW"/>
      <sheetName val="het. c BdW"/>
      <sheetName val="2 seg BdW"/>
    </sheetNames>
    <sheetDataSet>
      <sheetData sheetId="0"/>
      <sheetData sheetId="1" refreshError="1"/>
      <sheetData sheetId="2">
        <row r="6">
          <cell r="I6" t="str">
            <v>Actual</v>
          </cell>
          <cell r="J6" t="str">
            <v>Model</v>
          </cell>
          <cell r="L6" t="str">
            <v>Actual</v>
          </cell>
          <cell r="M6" t="str">
            <v>Model</v>
          </cell>
        </row>
        <row r="7">
          <cell r="I7">
            <v>1</v>
          </cell>
          <cell r="J7">
            <v>1</v>
          </cell>
          <cell r="L7">
            <v>0.86899999999999999</v>
          </cell>
          <cell r="M7">
            <v>0.86887351115831224</v>
          </cell>
        </row>
        <row r="8">
          <cell r="I8">
            <v>0.86899999999999999</v>
          </cell>
          <cell r="J8">
            <v>0.86887351115831224</v>
          </cell>
          <cell r="L8">
            <v>0.85500575373993093</v>
          </cell>
          <cell r="M8">
            <v>0.85435610590129407</v>
          </cell>
        </row>
        <row r="9">
          <cell r="I9">
            <v>0.74299999999999999</v>
          </cell>
          <cell r="J9">
            <v>0.74232738951400024</v>
          </cell>
          <cell r="L9">
            <v>0.8788694481830418</v>
          </cell>
          <cell r="M9">
            <v>0.88411099094117074</v>
          </cell>
        </row>
        <row r="10">
          <cell r="I10">
            <v>0.65300000000000002</v>
          </cell>
          <cell r="J10">
            <v>0.65629980394599519</v>
          </cell>
          <cell r="L10">
            <v>0.90811638591117905</v>
          </cell>
          <cell r="M10">
            <v>0.90725828121784602</v>
          </cell>
        </row>
        <row r="11">
          <cell r="I11">
            <v>0.59299999999999997</v>
          </cell>
          <cell r="J11">
            <v>0.59543343209165289</v>
          </cell>
          <cell r="L11">
            <v>0.9291736930860035</v>
          </cell>
          <cell r="M11">
            <v>0.92352489223604761</v>
          </cell>
        </row>
        <row r="12">
          <cell r="I12">
            <v>0.55100000000000005</v>
          </cell>
          <cell r="J12">
            <v>0.54989759620618373</v>
          </cell>
          <cell r="L12">
            <v>0.9382940108892921</v>
          </cell>
          <cell r="M12">
            <v>0.93522165098432597</v>
          </cell>
        </row>
        <row r="13">
          <cell r="I13">
            <v>0.51700000000000002</v>
          </cell>
          <cell r="J13">
            <v>0.51427613779625936</v>
          </cell>
          <cell r="L13">
            <v>0.94970986460348161</v>
          </cell>
          <cell r="M13">
            <v>0.94393642197135896</v>
          </cell>
        </row>
        <row r="14">
          <cell r="I14">
            <v>0.49099999999999999</v>
          </cell>
          <cell r="J14">
            <v>0.48544397741665063</v>
          </cell>
          <cell r="L14">
            <v>0.95315682281059066</v>
          </cell>
          <cell r="M14">
            <v>0.9506438282725177</v>
          </cell>
        </row>
        <row r="15">
          <cell r="I15">
            <v>0.46800000000000003</v>
          </cell>
          <cell r="J15">
            <v>0.46148432110320237</v>
          </cell>
          <cell r="L15">
            <v>0.95085470085470081</v>
          </cell>
          <cell r="M15">
            <v>0.95594991043747268</v>
          </cell>
        </row>
        <row r="16">
          <cell r="I16">
            <v>0.44500000000000001</v>
          </cell>
          <cell r="J16">
            <v>0.4411558954269042</v>
          </cell>
          <cell r="L16">
            <v>0.95955056179775278</v>
          </cell>
          <cell r="M16">
            <v>0.96024456657771551</v>
          </cell>
        </row>
        <row r="17">
          <cell r="I17">
            <v>0.42699999999999999</v>
          </cell>
          <cell r="J17">
            <v>0.4236175515974116</v>
          </cell>
          <cell r="L17">
            <v>0.95784543325526927</v>
          </cell>
          <cell r="M17">
            <v>0.96378773755695213</v>
          </cell>
        </row>
        <row r="18">
          <cell r="I18">
            <v>0.40899999999999997</v>
          </cell>
          <cell r="J18">
            <v>0.40827740164348475</v>
          </cell>
          <cell r="L18">
            <v>0.96332518337408324</v>
          </cell>
          <cell r="M18">
            <v>0.96675848356052385</v>
          </cell>
        </row>
        <row r="19">
          <cell r="I19">
            <v>0.39400000000000002</v>
          </cell>
          <cell r="J19">
            <v>0.39470564168488625</v>
          </cell>
        </row>
      </sheetData>
      <sheetData sheetId="3"/>
      <sheetData sheetId="4">
        <row r="8">
          <cell r="K8" t="str">
            <v>Actual</v>
          </cell>
          <cell r="L8" t="str">
            <v>Model</v>
          </cell>
          <cell r="N8" t="str">
            <v>Actual</v>
          </cell>
          <cell r="O8" t="str">
            <v>Model</v>
          </cell>
        </row>
        <row r="9">
          <cell r="K9">
            <v>1</v>
          </cell>
          <cell r="L9">
            <v>1</v>
          </cell>
          <cell r="N9">
            <v>0.86899999999999999</v>
          </cell>
          <cell r="O9">
            <v>0.86792028216451722</v>
          </cell>
        </row>
        <row r="10">
          <cell r="K10">
            <v>0.86899999999999999</v>
          </cell>
          <cell r="L10">
            <v>0.86792028216451722</v>
          </cell>
          <cell r="N10">
            <v>0.85500575373993093</v>
          </cell>
          <cell r="O10">
            <v>0.85739678061987645</v>
          </cell>
        </row>
        <row r="11">
          <cell r="K11">
            <v>0.74299999999999999</v>
          </cell>
          <cell r="L11">
            <v>0.74415205576255183</v>
          </cell>
          <cell r="N11">
            <v>0.8788694481830418</v>
          </cell>
          <cell r="O11">
            <v>0.87859876055122921</v>
          </cell>
        </row>
        <row r="12">
          <cell r="K12">
            <v>0.65300000000000002</v>
          </cell>
          <cell r="L12">
            <v>0.65381107385462722</v>
          </cell>
          <cell r="N12">
            <v>0.90811638591117905</v>
          </cell>
          <cell r="O12">
            <v>0.9057487098061352</v>
          </cell>
        </row>
        <row r="13">
          <cell r="K13">
            <v>0.59299999999999997</v>
          </cell>
          <cell r="L13">
            <v>0.5921885366007924</v>
          </cell>
          <cell r="N13">
            <v>0.9291736930860035</v>
          </cell>
          <cell r="O13">
            <v>0.92766955932329753</v>
          </cell>
        </row>
        <row r="14">
          <cell r="K14">
            <v>0.55100000000000005</v>
          </cell>
          <cell r="L14">
            <v>0.54935527878476553</v>
          </cell>
          <cell r="N14">
            <v>0.9382940108892921</v>
          </cell>
          <cell r="O14">
            <v>0.94174571552068476</v>
          </cell>
        </row>
        <row r="15">
          <cell r="K15">
            <v>0.51700000000000002</v>
          </cell>
          <cell r="L15">
            <v>0.51735298009422426</v>
          </cell>
          <cell r="N15">
            <v>0.94970986460348161</v>
          </cell>
          <cell r="O15">
            <v>0.94963182920117883</v>
          </cell>
        </row>
        <row r="16">
          <cell r="K16">
            <v>0.49099999999999999</v>
          </cell>
          <cell r="L16">
            <v>0.49129485682955926</v>
          </cell>
          <cell r="N16">
            <v>0.95315682281059066</v>
          </cell>
          <cell r="O16">
            <v>0.95376470855998807</v>
          </cell>
        </row>
        <row r="17">
          <cell r="K17">
            <v>0.46800000000000003</v>
          </cell>
          <cell r="L17">
            <v>0.46857969594106563</v>
          </cell>
          <cell r="N17">
            <v>0.95085470085470081</v>
          </cell>
          <cell r="O17">
            <v>0.95594097241406661</v>
          </cell>
        </row>
        <row r="18">
          <cell r="K18">
            <v>0.44500000000000001</v>
          </cell>
          <cell r="L18">
            <v>0.44793453019138996</v>
          </cell>
          <cell r="N18">
            <v>0.95955056179775278</v>
          </cell>
          <cell r="O18">
            <v>0.95718529715083878</v>
          </cell>
        </row>
        <row r="19">
          <cell r="K19">
            <v>0.42699999999999999</v>
          </cell>
          <cell r="L19">
            <v>0.42875634638536697</v>
          </cell>
          <cell r="N19">
            <v>0.95784543325526927</v>
          </cell>
          <cell r="O19">
            <v>0.95800346266112446</v>
          </cell>
        </row>
        <row r="20">
          <cell r="K20">
            <v>0.40899999999999997</v>
          </cell>
          <cell r="L20">
            <v>0.41075006447511403</v>
          </cell>
          <cell r="N20">
            <v>0.96332518337408324</v>
          </cell>
          <cell r="O20">
            <v>0.95862321659064342</v>
          </cell>
        </row>
        <row r="21">
          <cell r="K21">
            <v>0.39400000000000002</v>
          </cell>
          <cell r="L21">
            <v>0.39375454802194798</v>
          </cell>
        </row>
      </sheetData>
      <sheetData sheetId="5">
        <row r="7">
          <cell r="K7" t="str">
            <v>Actual</v>
          </cell>
          <cell r="L7" t="str">
            <v>Model</v>
          </cell>
          <cell r="N7" t="str">
            <v>Actual</v>
          </cell>
          <cell r="O7" t="str">
            <v>Model</v>
          </cell>
        </row>
        <row r="8">
          <cell r="K8">
            <v>1</v>
          </cell>
          <cell r="L8">
            <v>1</v>
          </cell>
          <cell r="N8">
            <v>0.86899999999999999</v>
          </cell>
          <cell r="O8">
            <v>0.86741078665823068</v>
          </cell>
        </row>
        <row r="9">
          <cell r="K9">
            <v>0.86899999999999999</v>
          </cell>
          <cell r="L9">
            <v>0.86741078665823068</v>
          </cell>
          <cell r="N9">
            <v>0.85500575373993093</v>
          </cell>
          <cell r="O9">
            <v>0.85836858832791629</v>
          </cell>
        </row>
        <row r="10">
          <cell r="K10">
            <v>0.74299999999999999</v>
          </cell>
          <cell r="L10">
            <v>0.74455817244423284</v>
          </cell>
          <cell r="N10">
            <v>0.8788694481830418</v>
          </cell>
          <cell r="O10">
            <v>0.8798369917828005</v>
          </cell>
        </row>
        <row r="11">
          <cell r="K11">
            <v>0.65300000000000002</v>
          </cell>
          <cell r="L11">
            <v>0.65508982265063342</v>
          </cell>
          <cell r="N11">
            <v>0.90811638591117905</v>
          </cell>
          <cell r="O11">
            <v>0.9049911188790668</v>
          </cell>
        </row>
        <row r="12">
          <cell r="K12">
            <v>0.59299999999999997</v>
          </cell>
          <cell r="L12">
            <v>0.59285047156688619</v>
          </cell>
          <cell r="N12">
            <v>0.9291736930860035</v>
          </cell>
          <cell r="O12">
            <v>0.92599164510727616</v>
          </cell>
        </row>
        <row r="13">
          <cell r="K13">
            <v>0.55100000000000005</v>
          </cell>
          <cell r="L13">
            <v>0.54897458346884542</v>
          </cell>
          <cell r="N13">
            <v>0.9382940108892921</v>
          </cell>
          <cell r="O13">
            <v>0.94066651211669494</v>
          </cell>
        </row>
        <row r="14">
          <cell r="K14">
            <v>0.51700000000000002</v>
          </cell>
          <cell r="L14">
            <v>0.51640200667235425</v>
          </cell>
          <cell r="N14">
            <v>0.94970986460348161</v>
          </cell>
          <cell r="O14">
            <v>0.94968973949127422</v>
          </cell>
        </row>
        <row r="15">
          <cell r="K15">
            <v>0.49099999999999999</v>
          </cell>
          <cell r="L15">
            <v>0.49042168718943935</v>
          </cell>
          <cell r="N15">
            <v>0.95315682281059066</v>
          </cell>
          <cell r="O15">
            <v>0.95464751813596327</v>
          </cell>
        </row>
        <row r="16">
          <cell r="K16">
            <v>0.46800000000000003</v>
          </cell>
          <cell r="L16">
            <v>0.46817984651545003</v>
          </cell>
          <cell r="N16">
            <v>0.95085470085470081</v>
          </cell>
          <cell r="O16">
            <v>0.95702822563200529</v>
          </cell>
        </row>
        <row r="17">
          <cell r="K17">
            <v>0.44500000000000001</v>
          </cell>
          <cell r="L17">
            <v>0.4480613277873457</v>
          </cell>
          <cell r="N17">
            <v>0.95955056179775278</v>
          </cell>
          <cell r="O17">
            <v>0.95790927679009952</v>
          </cell>
        </row>
        <row r="18">
          <cell r="K18">
            <v>0.42699999999999999</v>
          </cell>
          <cell r="L18">
            <v>0.42920210245838802</v>
          </cell>
          <cell r="N18">
            <v>0.95784543325526927</v>
          </cell>
          <cell r="O18">
            <v>0.95797404917167772</v>
          </cell>
        </row>
        <row r="19">
          <cell r="K19">
            <v>0.40899999999999997</v>
          </cell>
          <cell r="L19">
            <v>0.41116447600505929</v>
          </cell>
          <cell r="N19">
            <v>0.96332518337408324</v>
          </cell>
          <cell r="O19">
            <v>0.95762200028409161</v>
          </cell>
        </row>
        <row r="20">
          <cell r="K20">
            <v>0.39400000000000002</v>
          </cell>
          <cell r="L20">
            <v>0.39374014795772527</v>
          </cell>
        </row>
      </sheetData>
      <sheetData sheetId="6">
        <row r="7">
          <cell r="K7" t="str">
            <v>Actual</v>
          </cell>
          <cell r="L7" t="str">
            <v>Model</v>
          </cell>
          <cell r="N7" t="str">
            <v>Actual</v>
          </cell>
          <cell r="O7" t="str">
            <v>Model</v>
          </cell>
        </row>
        <row r="8">
          <cell r="K8">
            <v>1</v>
          </cell>
          <cell r="L8">
            <v>1</v>
          </cell>
          <cell r="N8">
            <v>0.86899999999999999</v>
          </cell>
          <cell r="O8">
            <v>0.86510928617093497</v>
          </cell>
        </row>
        <row r="9">
          <cell r="K9">
            <v>0.86899999999999999</v>
          </cell>
          <cell r="L9">
            <v>0.86510928617093497</v>
          </cell>
          <cell r="N9">
            <v>0.85500575373993093</v>
          </cell>
          <cell r="O9">
            <v>0.86508668462716698</v>
          </cell>
        </row>
        <row r="10">
          <cell r="K10">
            <v>0.74299999999999999</v>
          </cell>
          <cell r="L10">
            <v>0.74839452421378916</v>
          </cell>
          <cell r="N10">
            <v>0.8788694481830418</v>
          </cell>
          <cell r="O10">
            <v>0.86999711855509509</v>
          </cell>
        </row>
        <row r="11">
          <cell r="K11">
            <v>0.65300000000000002</v>
          </cell>
          <cell r="L11">
            <v>0.65110107960840791</v>
          </cell>
          <cell r="N11">
            <v>0.90811638591117905</v>
          </cell>
          <cell r="O11">
            <v>0.90523211951281546</v>
          </cell>
        </row>
        <row r="12">
          <cell r="K12">
            <v>0.59299999999999997</v>
          </cell>
          <cell r="L12">
            <v>0.58939761031100146</v>
          </cell>
          <cell r="N12">
            <v>0.9291736930860035</v>
          </cell>
          <cell r="O12">
            <v>0.93384513589544815</v>
          </cell>
        </row>
        <row r="13">
          <cell r="K13">
            <v>0.55100000000000005</v>
          </cell>
          <cell r="L13">
            <v>0.55040609149732955</v>
          </cell>
          <cell r="N13">
            <v>0.9382940108892921</v>
          </cell>
          <cell r="O13">
            <v>0.94522624060765126</v>
          </cell>
        </row>
        <row r="14">
          <cell r="K14">
            <v>0.51700000000000002</v>
          </cell>
          <cell r="L14">
            <v>0.52025828067357172</v>
          </cell>
          <cell r="N14">
            <v>0.94970986460348161</v>
          </cell>
          <cell r="O14">
            <v>0.94928411393790935</v>
          </cell>
        </row>
        <row r="15">
          <cell r="K15">
            <v>0.49099999999999999</v>
          </cell>
          <cell r="L15">
            <v>0.49387292098807167</v>
          </cell>
          <cell r="N15">
            <v>0.95315682281059066</v>
          </cell>
          <cell r="O15">
            <v>0.95168501368871228</v>
          </cell>
        </row>
        <row r="16">
          <cell r="K16">
            <v>0.46800000000000003</v>
          </cell>
          <cell r="L16">
            <v>0.47001145757101731</v>
          </cell>
          <cell r="N16">
            <v>0.95085470085470081</v>
          </cell>
          <cell r="O16">
            <v>0.95361543702915441</v>
          </cell>
        </row>
        <row r="17">
          <cell r="K17">
            <v>0.44500000000000001</v>
          </cell>
          <cell r="L17">
            <v>0.44821018152029551</v>
          </cell>
          <cell r="N17">
            <v>0.95955056179775278</v>
          </cell>
          <cell r="O17">
            <v>0.95526344890565562</v>
          </cell>
        </row>
        <row r="18">
          <cell r="K18">
            <v>0.42699999999999999</v>
          </cell>
          <cell r="L18">
            <v>0.42815880383370747</v>
          </cell>
          <cell r="N18">
            <v>0.95784543325526927</v>
          </cell>
          <cell r="O18">
            <v>0.95669694988622145</v>
          </cell>
        </row>
        <row r="19">
          <cell r="K19">
            <v>0.40899999999999997</v>
          </cell>
          <cell r="L19">
            <v>0.40961822169464096</v>
          </cell>
          <cell r="N19">
            <v>0.96332518337408324</v>
          </cell>
          <cell r="O19">
            <v>0.95796069330061717</v>
          </cell>
        </row>
        <row r="20">
          <cell r="K20">
            <v>0.39400000000000002</v>
          </cell>
          <cell r="L20">
            <v>0.39239815564316416</v>
          </cell>
        </row>
      </sheetData>
      <sheetData sheetId="7">
        <row r="5">
          <cell r="I5" t="str">
            <v>Actual</v>
          </cell>
          <cell r="J5" t="str">
            <v>Model</v>
          </cell>
          <cell r="L5" t="str">
            <v>Actual</v>
          </cell>
          <cell r="M5" t="str">
            <v>Model</v>
          </cell>
        </row>
        <row r="6">
          <cell r="I6">
            <v>1</v>
          </cell>
          <cell r="J6">
            <v>1</v>
          </cell>
          <cell r="L6">
            <v>0.86899999999999999</v>
          </cell>
          <cell r="M6">
            <v>0.84021332977117835</v>
          </cell>
        </row>
        <row r="7">
          <cell r="I7">
            <v>0.86899999999999999</v>
          </cell>
          <cell r="J7">
            <v>0.84021332977117835</v>
          </cell>
          <cell r="L7">
            <v>0.85500575373993093</v>
          </cell>
          <cell r="M7">
            <v>0.89916170422381791</v>
          </cell>
        </row>
        <row r="8">
          <cell r="I8">
            <v>0.74299999999999999</v>
          </cell>
          <cell r="J8">
            <v>0.75548764950862146</v>
          </cell>
          <cell r="L8">
            <v>0.8788694481830418</v>
          </cell>
          <cell r="M8">
            <v>0.91379674316648551</v>
          </cell>
        </row>
        <row r="9">
          <cell r="I9">
            <v>0.65300000000000002</v>
          </cell>
          <cell r="J9">
            <v>0.69036215362348163</v>
          </cell>
          <cell r="L9">
            <v>0.90811638591117905</v>
          </cell>
          <cell r="M9">
            <v>0.922157144080469</v>
          </cell>
        </row>
        <row r="10">
          <cell r="I10">
            <v>0.59299999999999997</v>
          </cell>
          <cell r="J10">
            <v>0.63662239196667181</v>
          </cell>
          <cell r="L10">
            <v>0.9291736930860035</v>
          </cell>
          <cell r="M10">
            <v>0.92785715065928576</v>
          </cell>
        </row>
        <row r="11">
          <cell r="I11">
            <v>0.55100000000000005</v>
          </cell>
          <cell r="J11">
            <v>0.59069463865609506</v>
          </cell>
          <cell r="L11">
            <v>0.9382940108892921</v>
          </cell>
          <cell r="M11">
            <v>0.93210775359452924</v>
          </cell>
        </row>
        <row r="12">
          <cell r="I12">
            <v>0.51700000000000002</v>
          </cell>
          <cell r="J12">
            <v>0.55059105269806496</v>
          </cell>
          <cell r="L12">
            <v>0.94970986460348161</v>
          </cell>
          <cell r="M12">
            <v>0.93545681941929981</v>
          </cell>
        </row>
        <row r="13">
          <cell r="I13">
            <v>0.49099999999999999</v>
          </cell>
          <cell r="J13">
            <v>0.51505415495765594</v>
          </cell>
          <cell r="L13">
            <v>0.95315682281059066</v>
          </cell>
          <cell r="M13">
            <v>0.93819617557705504</v>
          </cell>
        </row>
        <row r="14">
          <cell r="I14">
            <v>0.46800000000000003</v>
          </cell>
          <cell r="J14">
            <v>0.48322183839634469</v>
          </cell>
          <cell r="L14">
            <v>0.95085470085470081</v>
          </cell>
          <cell r="M14">
            <v>0.94049852374081233</v>
          </cell>
        </row>
        <row r="15">
          <cell r="I15">
            <v>0.44500000000000001</v>
          </cell>
          <cell r="J15">
            <v>0.45446942565108356</v>
          </cell>
          <cell r="L15">
            <v>0.95955056179775278</v>
          </cell>
          <cell r="M15">
            <v>0.94247394186389621</v>
          </cell>
        </row>
        <row r="16">
          <cell r="I16">
            <v>0.42699999999999999</v>
          </cell>
          <cell r="J16">
            <v>0.42832559104999762</v>
          </cell>
          <cell r="L16">
            <v>0.95784543325526927</v>
          </cell>
          <cell r="M16">
            <v>0.94419658879147883</v>
          </cell>
        </row>
        <row r="17">
          <cell r="I17">
            <v>0.40899999999999997</v>
          </cell>
          <cell r="J17">
            <v>0.40442356196150175</v>
          </cell>
          <cell r="L17">
            <v>0.96332518337408324</v>
          </cell>
          <cell r="M17">
            <v>0.94571862207130852</v>
          </cell>
        </row>
        <row r="18">
          <cell r="I18">
            <v>0.39400000000000002</v>
          </cell>
          <cell r="J18">
            <v>0.38247089375140192</v>
          </cell>
        </row>
      </sheetData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workbookViewId="0"/>
  </sheetViews>
  <sheetFormatPr defaultRowHeight="14.4" x14ac:dyDescent="0.3"/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>
        <v>1</v>
      </c>
      <c r="B2" s="2">
        <v>1000</v>
      </c>
      <c r="C2" s="2">
        <v>1000</v>
      </c>
    </row>
    <row r="3" spans="1:3" x14ac:dyDescent="0.3">
      <c r="A3">
        <v>2</v>
      </c>
      <c r="B3" s="2">
        <v>631</v>
      </c>
      <c r="C3" s="2">
        <v>869</v>
      </c>
    </row>
    <row r="4" spans="1:3" x14ac:dyDescent="0.3">
      <c r="A4">
        <v>3</v>
      </c>
      <c r="B4" s="2">
        <v>468</v>
      </c>
      <c r="C4" s="2">
        <v>743</v>
      </c>
    </row>
    <row r="5" spans="1:3" x14ac:dyDescent="0.3">
      <c r="A5">
        <v>4</v>
      </c>
      <c r="B5" s="2">
        <v>382</v>
      </c>
      <c r="C5" s="2">
        <v>653</v>
      </c>
    </row>
    <row r="6" spans="1:3" x14ac:dyDescent="0.3">
      <c r="A6">
        <v>5</v>
      </c>
      <c r="B6" s="2">
        <v>326</v>
      </c>
      <c r="C6" s="2">
        <v>593</v>
      </c>
    </row>
    <row r="7" spans="1:3" x14ac:dyDescent="0.3">
      <c r="A7">
        <v>6</v>
      </c>
      <c r="B7" s="2">
        <v>289</v>
      </c>
      <c r="C7" s="2">
        <v>551</v>
      </c>
    </row>
    <row r="8" spans="1:3" x14ac:dyDescent="0.3">
      <c r="A8">
        <v>7</v>
      </c>
      <c r="B8" s="2">
        <v>262</v>
      </c>
      <c r="C8" s="2">
        <v>517</v>
      </c>
    </row>
    <row r="9" spans="1:3" x14ac:dyDescent="0.3">
      <c r="A9">
        <v>8</v>
      </c>
      <c r="B9" s="2">
        <v>241</v>
      </c>
      <c r="C9" s="2">
        <v>491</v>
      </c>
    </row>
    <row r="10" spans="1:3" x14ac:dyDescent="0.3">
      <c r="A10">
        <v>9</v>
      </c>
      <c r="B10" s="2">
        <v>223</v>
      </c>
      <c r="C10" s="2">
        <v>468</v>
      </c>
    </row>
    <row r="11" spans="1:3" x14ac:dyDescent="0.3">
      <c r="A11">
        <v>10</v>
      </c>
      <c r="B11" s="2">
        <v>207</v>
      </c>
      <c r="C11" s="2">
        <v>445</v>
      </c>
    </row>
    <row r="12" spans="1:3" x14ac:dyDescent="0.3">
      <c r="A12">
        <v>11</v>
      </c>
      <c r="B12" s="2">
        <v>194</v>
      </c>
      <c r="C12" s="2">
        <v>427</v>
      </c>
    </row>
    <row r="13" spans="1:3" x14ac:dyDescent="0.3">
      <c r="A13">
        <v>12</v>
      </c>
      <c r="B13" s="2">
        <v>183</v>
      </c>
      <c r="C13" s="2">
        <v>409</v>
      </c>
    </row>
    <row r="14" spans="1:3" x14ac:dyDescent="0.3">
      <c r="A14">
        <v>13</v>
      </c>
      <c r="B14" s="2">
        <v>173</v>
      </c>
      <c r="C14" s="2">
        <v>394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29C83-C06B-4C94-9EE9-4CCFE847AE62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1FCED-1E7C-4262-9DF4-C94DEA715A94}">
  <sheetPr>
    <tabColor rgb="FFFFFF00"/>
  </sheetPr>
  <dimension ref="A1"/>
  <sheetViews>
    <sheetView workbookViewId="0">
      <selection activeCell="D29" sqref="D29"/>
    </sheetView>
  </sheetViews>
  <sheetFormatPr defaultRowHeight="14.4" x14ac:dyDescent="0.3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24D55-1A3A-4767-8C75-ECE51C5F6413}">
  <dimension ref="A1:M20"/>
  <sheetViews>
    <sheetView workbookViewId="0"/>
  </sheetViews>
  <sheetFormatPr defaultRowHeight="14.4" x14ac:dyDescent="0.3"/>
  <sheetData>
    <row r="1" spans="1:13" x14ac:dyDescent="0.3">
      <c r="A1" t="s">
        <v>3</v>
      </c>
      <c r="B1" s="4">
        <v>0.24964059322510054</v>
      </c>
      <c r="D1" s="3" t="s">
        <v>11</v>
      </c>
      <c r="E1" s="4">
        <f>GAMMALN(B1)+GAMMALN(B2)-GAMMALN(B1+B2)</f>
        <v>1.2226416355628262</v>
      </c>
      <c r="G1" s="4"/>
    </row>
    <row r="2" spans="1:13" x14ac:dyDescent="0.3">
      <c r="A2" t="s">
        <v>4</v>
      </c>
      <c r="B2" s="4">
        <v>1.6541745354366413</v>
      </c>
      <c r="G2" s="4"/>
    </row>
    <row r="3" spans="1:13" x14ac:dyDescent="0.3">
      <c r="A3" t="s">
        <v>12</v>
      </c>
      <c r="B3" s="4">
        <v>1.5967959302168024</v>
      </c>
      <c r="D3" s="3"/>
      <c r="E3" s="6"/>
      <c r="G3" s="4"/>
    </row>
    <row r="4" spans="1:13" x14ac:dyDescent="0.3">
      <c r="A4" t="s">
        <v>5</v>
      </c>
      <c r="B4" s="5">
        <f>SUM(G8:G20)</f>
        <v>-2004.8168885029818</v>
      </c>
      <c r="D4" s="3"/>
      <c r="E4" s="4"/>
    </row>
    <row r="5" spans="1:13" x14ac:dyDescent="0.3">
      <c r="I5" s="7" t="s">
        <v>9</v>
      </c>
      <c r="J5" s="7"/>
      <c r="K5" s="7"/>
      <c r="L5" s="7" t="s">
        <v>15</v>
      </c>
      <c r="M5" s="7"/>
    </row>
    <row r="6" spans="1:13" x14ac:dyDescent="0.3">
      <c r="A6" s="3" t="s">
        <v>0</v>
      </c>
      <c r="B6" s="3" t="s">
        <v>6</v>
      </c>
      <c r="C6" s="3" t="s">
        <v>7</v>
      </c>
      <c r="D6" s="3" t="s">
        <v>8</v>
      </c>
      <c r="E6" s="3" t="s">
        <v>9</v>
      </c>
      <c r="F6" s="3" t="s">
        <v>10</v>
      </c>
      <c r="I6" s="3" t="s">
        <v>13</v>
      </c>
      <c r="J6" s="3" t="s">
        <v>14</v>
      </c>
      <c r="K6" s="3"/>
      <c r="L6" s="3" t="s">
        <v>13</v>
      </c>
      <c r="M6" s="3" t="s">
        <v>14</v>
      </c>
    </row>
    <row r="7" spans="1:13" x14ac:dyDescent="0.3">
      <c r="A7">
        <v>1</v>
      </c>
      <c r="B7">
        <v>0</v>
      </c>
      <c r="C7">
        <f>Data!C2</f>
        <v>1000</v>
      </c>
      <c r="E7" s="4">
        <f>EXP(GAMMALN($B$1)+GAMMALN($B$2+B7^$B$3)-GAMMALN($B$1+$B$2+B7^$B$3)-$E$1)</f>
        <v>1</v>
      </c>
      <c r="I7" s="4">
        <f>C7/1000</f>
        <v>1</v>
      </c>
      <c r="J7" s="4">
        <f>E7</f>
        <v>1</v>
      </c>
      <c r="L7" s="4">
        <f t="shared" ref="L7:M18" si="0">I8/I7</f>
        <v>0.86899999999999999</v>
      </c>
      <c r="M7" s="4">
        <f t="shared" si="0"/>
        <v>0.86887351115831224</v>
      </c>
    </row>
    <row r="8" spans="1:13" x14ac:dyDescent="0.3">
      <c r="A8">
        <v>2</v>
      </c>
      <c r="B8">
        <v>1</v>
      </c>
      <c r="C8">
        <f>Data!C3</f>
        <v>869</v>
      </c>
      <c r="D8">
        <f>C7-C8</f>
        <v>131</v>
      </c>
      <c r="E8" s="4">
        <f t="shared" ref="E8:E19" si="1">EXP(GAMMALN($B$1)+GAMMALN($B$2+B8^$B$3)-GAMMALN($B$1+$B$2+B8^$B$3)-$E$1)</f>
        <v>0.86887351115831224</v>
      </c>
      <c r="F8" s="4">
        <f>E7-E8</f>
        <v>0.13112648884168776</v>
      </c>
      <c r="G8" s="5">
        <f>D8*LN(F8)</f>
        <v>-266.13866439285624</v>
      </c>
      <c r="I8" s="4">
        <f t="shared" ref="I8:I19" si="2">C8/1000</f>
        <v>0.86899999999999999</v>
      </c>
      <c r="J8" s="4">
        <f t="shared" ref="J8:J19" si="3">E8</f>
        <v>0.86887351115831224</v>
      </c>
      <c r="L8" s="4">
        <f t="shared" si="0"/>
        <v>0.85500575373993093</v>
      </c>
      <c r="M8" s="4">
        <f t="shared" si="0"/>
        <v>0.85435610590129407</v>
      </c>
    </row>
    <row r="9" spans="1:13" x14ac:dyDescent="0.3">
      <c r="A9">
        <v>3</v>
      </c>
      <c r="B9">
        <v>2</v>
      </c>
      <c r="C9">
        <f>Data!C4</f>
        <v>743</v>
      </c>
      <c r="D9">
        <f>C8-C9</f>
        <v>126</v>
      </c>
      <c r="E9" s="4">
        <f t="shared" si="1"/>
        <v>0.74232738951400024</v>
      </c>
      <c r="F9" s="4">
        <f>E8-E9</f>
        <v>0.126546121644312</v>
      </c>
      <c r="G9" s="5">
        <f t="shared" ref="G9:G19" si="4">D9*LN(F9)</f>
        <v>-260.46070334997341</v>
      </c>
      <c r="I9" s="4">
        <f t="shared" si="2"/>
        <v>0.74299999999999999</v>
      </c>
      <c r="J9" s="4">
        <f t="shared" si="3"/>
        <v>0.74232738951400024</v>
      </c>
      <c r="L9" s="4">
        <f t="shared" si="0"/>
        <v>0.8788694481830418</v>
      </c>
      <c r="M9" s="4">
        <f t="shared" si="0"/>
        <v>0.88411099094117074</v>
      </c>
    </row>
    <row r="10" spans="1:13" x14ac:dyDescent="0.3">
      <c r="A10">
        <v>4</v>
      </c>
      <c r="B10">
        <v>3</v>
      </c>
      <c r="C10">
        <f>Data!C5</f>
        <v>653</v>
      </c>
      <c r="D10">
        <f>C9-C10</f>
        <v>90</v>
      </c>
      <c r="E10" s="4">
        <f t="shared" si="1"/>
        <v>0.65629980394599519</v>
      </c>
      <c r="F10" s="4">
        <f>E9-E10</f>
        <v>8.6027585568005049E-2</v>
      </c>
      <c r="G10" s="5">
        <f t="shared" si="4"/>
        <v>-220.77785445689091</v>
      </c>
      <c r="I10" s="4">
        <f t="shared" si="2"/>
        <v>0.65300000000000002</v>
      </c>
      <c r="J10" s="4">
        <f t="shared" si="3"/>
        <v>0.65629980394599519</v>
      </c>
      <c r="L10" s="4">
        <f t="shared" si="0"/>
        <v>0.90811638591117905</v>
      </c>
      <c r="M10" s="4">
        <f t="shared" si="0"/>
        <v>0.90725828121784602</v>
      </c>
    </row>
    <row r="11" spans="1:13" x14ac:dyDescent="0.3">
      <c r="A11">
        <v>5</v>
      </c>
      <c r="B11">
        <v>4</v>
      </c>
      <c r="C11">
        <f>Data!C6</f>
        <v>593</v>
      </c>
      <c r="D11">
        <f>C10-C11</f>
        <v>60</v>
      </c>
      <c r="E11" s="4">
        <f t="shared" si="1"/>
        <v>0.59543343209165289</v>
      </c>
      <c r="F11" s="4">
        <f>E10-E11</f>
        <v>6.0866371854342294E-2</v>
      </c>
      <c r="G11" s="5">
        <f t="shared" si="4"/>
        <v>-167.94446658462508</v>
      </c>
      <c r="I11" s="4">
        <f t="shared" si="2"/>
        <v>0.59299999999999997</v>
      </c>
      <c r="J11" s="4">
        <f t="shared" si="3"/>
        <v>0.59543343209165289</v>
      </c>
      <c r="L11" s="4">
        <f t="shared" si="0"/>
        <v>0.9291736930860035</v>
      </c>
      <c r="M11" s="4">
        <f t="shared" si="0"/>
        <v>0.92352489223604761</v>
      </c>
    </row>
    <row r="12" spans="1:13" x14ac:dyDescent="0.3">
      <c r="A12">
        <v>6</v>
      </c>
      <c r="B12">
        <v>5</v>
      </c>
      <c r="C12">
        <f>Data!C7</f>
        <v>551</v>
      </c>
      <c r="D12">
        <f t="shared" ref="D12:D19" si="5">C11-C12</f>
        <v>42</v>
      </c>
      <c r="E12" s="4">
        <f t="shared" si="1"/>
        <v>0.54989759620618373</v>
      </c>
      <c r="F12" s="4">
        <f t="shared" ref="F12:F19" si="6">E11-E12</f>
        <v>4.5535835885469167E-2</v>
      </c>
      <c r="G12" s="5">
        <f t="shared" si="4"/>
        <v>-129.7487377679804</v>
      </c>
      <c r="I12" s="4">
        <f t="shared" si="2"/>
        <v>0.55100000000000005</v>
      </c>
      <c r="J12" s="4">
        <f t="shared" si="3"/>
        <v>0.54989759620618373</v>
      </c>
      <c r="L12" s="4">
        <f t="shared" si="0"/>
        <v>0.9382940108892921</v>
      </c>
      <c r="M12" s="4">
        <f t="shared" si="0"/>
        <v>0.93522165098432597</v>
      </c>
    </row>
    <row r="13" spans="1:13" x14ac:dyDescent="0.3">
      <c r="A13">
        <v>7</v>
      </c>
      <c r="B13">
        <v>6</v>
      </c>
      <c r="C13">
        <f>Data!C8</f>
        <v>517</v>
      </c>
      <c r="D13">
        <f t="shared" si="5"/>
        <v>34</v>
      </c>
      <c r="E13" s="4">
        <f t="shared" si="1"/>
        <v>0.51427613779625936</v>
      </c>
      <c r="F13" s="4">
        <f t="shared" si="6"/>
        <v>3.5621458409924367E-2</v>
      </c>
      <c r="G13" s="5">
        <f t="shared" si="4"/>
        <v>-113.383439985256</v>
      </c>
      <c r="I13" s="4">
        <f t="shared" si="2"/>
        <v>0.51700000000000002</v>
      </c>
      <c r="J13" s="4">
        <f t="shared" si="3"/>
        <v>0.51427613779625936</v>
      </c>
      <c r="L13" s="4">
        <f t="shared" si="0"/>
        <v>0.94970986460348161</v>
      </c>
      <c r="M13" s="4">
        <f t="shared" si="0"/>
        <v>0.94393642197135896</v>
      </c>
    </row>
    <row r="14" spans="1:13" x14ac:dyDescent="0.3">
      <c r="A14">
        <v>8</v>
      </c>
      <c r="B14">
        <v>7</v>
      </c>
      <c r="C14">
        <f>Data!C9</f>
        <v>491</v>
      </c>
      <c r="D14">
        <f t="shared" si="5"/>
        <v>26</v>
      </c>
      <c r="E14" s="4">
        <f t="shared" si="1"/>
        <v>0.48544397741665063</v>
      </c>
      <c r="F14" s="4">
        <f t="shared" si="6"/>
        <v>2.8832160379608729E-2</v>
      </c>
      <c r="G14" s="5">
        <f t="shared" si="4"/>
        <v>-92.202859710412994</v>
      </c>
      <c r="I14" s="4">
        <f t="shared" si="2"/>
        <v>0.49099999999999999</v>
      </c>
      <c r="J14" s="4">
        <f t="shared" si="3"/>
        <v>0.48544397741665063</v>
      </c>
      <c r="L14" s="4">
        <f t="shared" si="0"/>
        <v>0.95315682281059066</v>
      </c>
      <c r="M14" s="4">
        <f t="shared" si="0"/>
        <v>0.9506438282725177</v>
      </c>
    </row>
    <row r="15" spans="1:13" x14ac:dyDescent="0.3">
      <c r="A15">
        <v>9</v>
      </c>
      <c r="B15">
        <v>8</v>
      </c>
      <c r="C15">
        <f>Data!C10</f>
        <v>468</v>
      </c>
      <c r="D15">
        <f t="shared" si="5"/>
        <v>23</v>
      </c>
      <c r="E15" s="4">
        <f t="shared" si="1"/>
        <v>0.46148432110320237</v>
      </c>
      <c r="F15" s="4">
        <f t="shared" si="6"/>
        <v>2.3959656313448263E-2</v>
      </c>
      <c r="G15" s="5">
        <f t="shared" si="4"/>
        <v>-85.821828550407631</v>
      </c>
      <c r="I15" s="4">
        <f t="shared" si="2"/>
        <v>0.46800000000000003</v>
      </c>
      <c r="J15" s="4">
        <f t="shared" si="3"/>
        <v>0.46148432110320237</v>
      </c>
      <c r="L15" s="4">
        <f t="shared" si="0"/>
        <v>0.95085470085470081</v>
      </c>
      <c r="M15" s="4">
        <f t="shared" si="0"/>
        <v>0.95594991043747268</v>
      </c>
    </row>
    <row r="16" spans="1:13" x14ac:dyDescent="0.3">
      <c r="A16">
        <v>10</v>
      </c>
      <c r="B16">
        <v>9</v>
      </c>
      <c r="C16">
        <f>Data!C11</f>
        <v>445</v>
      </c>
      <c r="D16">
        <f t="shared" si="5"/>
        <v>23</v>
      </c>
      <c r="E16" s="4">
        <f t="shared" si="1"/>
        <v>0.4411558954269042</v>
      </c>
      <c r="F16" s="4">
        <f t="shared" si="6"/>
        <v>2.0328425676298167E-2</v>
      </c>
      <c r="G16" s="5">
        <f t="shared" si="4"/>
        <v>-89.601907134194136</v>
      </c>
      <c r="I16" s="4">
        <f t="shared" si="2"/>
        <v>0.44500000000000001</v>
      </c>
      <c r="J16" s="4">
        <f t="shared" si="3"/>
        <v>0.4411558954269042</v>
      </c>
      <c r="L16" s="4">
        <f t="shared" si="0"/>
        <v>0.95955056179775278</v>
      </c>
      <c r="M16" s="4">
        <f t="shared" si="0"/>
        <v>0.96024456657771551</v>
      </c>
    </row>
    <row r="17" spans="1:13" x14ac:dyDescent="0.3">
      <c r="A17">
        <v>11</v>
      </c>
      <c r="B17">
        <v>10</v>
      </c>
      <c r="C17">
        <f>Data!C12</f>
        <v>427</v>
      </c>
      <c r="D17">
        <f t="shared" si="5"/>
        <v>18</v>
      </c>
      <c r="E17" s="4">
        <f t="shared" si="1"/>
        <v>0.4236175515974116</v>
      </c>
      <c r="F17" s="4">
        <f t="shared" si="6"/>
        <v>1.7538343829492598E-2</v>
      </c>
      <c r="G17" s="5">
        <f t="shared" si="4"/>
        <v>-72.780582941784985</v>
      </c>
      <c r="I17" s="4">
        <f t="shared" si="2"/>
        <v>0.42699999999999999</v>
      </c>
      <c r="J17" s="4">
        <f t="shared" si="3"/>
        <v>0.4236175515974116</v>
      </c>
      <c r="L17" s="4">
        <f t="shared" si="0"/>
        <v>0.95784543325526927</v>
      </c>
      <c r="M17" s="4">
        <f t="shared" si="0"/>
        <v>0.96378773755695213</v>
      </c>
    </row>
    <row r="18" spans="1:13" x14ac:dyDescent="0.3">
      <c r="A18">
        <v>12</v>
      </c>
      <c r="B18">
        <v>11</v>
      </c>
      <c r="C18">
        <f>Data!C13</f>
        <v>409</v>
      </c>
      <c r="D18">
        <f t="shared" si="5"/>
        <v>18</v>
      </c>
      <c r="E18" s="4">
        <f t="shared" si="1"/>
        <v>0.40827740164348475</v>
      </c>
      <c r="F18" s="4">
        <f t="shared" si="6"/>
        <v>1.5340149953926852E-2</v>
      </c>
      <c r="G18" s="5">
        <f t="shared" si="4"/>
        <v>-75.191070739266621</v>
      </c>
      <c r="I18" s="4">
        <f t="shared" si="2"/>
        <v>0.40899999999999997</v>
      </c>
      <c r="J18" s="4">
        <f t="shared" si="3"/>
        <v>0.40827740164348475</v>
      </c>
      <c r="L18" s="4">
        <f t="shared" si="0"/>
        <v>0.96332518337408324</v>
      </c>
      <c r="M18" s="4">
        <f t="shared" si="0"/>
        <v>0.96675848356052385</v>
      </c>
    </row>
    <row r="19" spans="1:13" x14ac:dyDescent="0.3">
      <c r="A19">
        <v>13</v>
      </c>
      <c r="B19">
        <v>12</v>
      </c>
      <c r="C19">
        <f>Data!C14</f>
        <v>394</v>
      </c>
      <c r="D19">
        <f t="shared" si="5"/>
        <v>15</v>
      </c>
      <c r="E19" s="4">
        <f t="shared" si="1"/>
        <v>0.39470564168488625</v>
      </c>
      <c r="F19" s="4">
        <f t="shared" si="6"/>
        <v>1.3571759958598495E-2</v>
      </c>
      <c r="G19" s="5">
        <f t="shared" si="4"/>
        <v>-64.496461780995446</v>
      </c>
      <c r="I19" s="4">
        <f t="shared" si="2"/>
        <v>0.39400000000000002</v>
      </c>
      <c r="J19" s="4">
        <f t="shared" si="3"/>
        <v>0.39470564168488625</v>
      </c>
    </row>
    <row r="20" spans="1:13" x14ac:dyDescent="0.3">
      <c r="G20" s="5">
        <f>C19*LN(E19)</f>
        <v>-366.2683111083378</v>
      </c>
    </row>
  </sheetData>
  <pageMargins left="0.7" right="0.7" top="0.75" bottom="0.75" header="0.3" footer="0.3"/>
  <ignoredErrors>
    <ignoredError sqref="E8:E19" formula="1"/>
  </ignoredErrors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9575A-EB54-46B8-B17B-F2481953FD27}">
  <dimension ref="A1:O23"/>
  <sheetViews>
    <sheetView workbookViewId="0"/>
  </sheetViews>
  <sheetFormatPr defaultRowHeight="14.4" x14ac:dyDescent="0.3"/>
  <sheetData>
    <row r="1" spans="1:15" x14ac:dyDescent="0.3">
      <c r="A1" t="s">
        <v>19</v>
      </c>
      <c r="B1" s="4">
        <v>6.837914563907195E-2</v>
      </c>
      <c r="D1" s="3"/>
      <c r="E1" s="4"/>
      <c r="I1" s="4"/>
    </row>
    <row r="2" spans="1:15" x14ac:dyDescent="0.3">
      <c r="A2" t="s">
        <v>20</v>
      </c>
      <c r="B2" s="4">
        <v>0.28832450745262811</v>
      </c>
      <c r="E2" s="4"/>
      <c r="I2" s="4"/>
    </row>
    <row r="3" spans="1:15" x14ac:dyDescent="0.3">
      <c r="A3" t="s">
        <v>21</v>
      </c>
      <c r="B3" s="4">
        <v>0.85315132578848629</v>
      </c>
      <c r="D3" s="3"/>
      <c r="E3" s="4"/>
      <c r="F3" s="6"/>
      <c r="G3" s="6"/>
      <c r="I3" s="4"/>
    </row>
    <row r="4" spans="1:15" x14ac:dyDescent="0.3">
      <c r="A4" t="s">
        <v>22</v>
      </c>
      <c r="B4" s="4">
        <v>1.3855802350147024</v>
      </c>
      <c r="D4" s="3"/>
      <c r="E4" s="4"/>
      <c r="F4" s="6"/>
      <c r="G4" s="6"/>
      <c r="I4" s="4"/>
    </row>
    <row r="5" spans="1:15" x14ac:dyDescent="0.3">
      <c r="A5" t="s">
        <v>23</v>
      </c>
      <c r="B5" s="4">
        <v>0.7103800158768131</v>
      </c>
      <c r="C5" t="s">
        <v>24</v>
      </c>
      <c r="D5" s="8"/>
      <c r="E5" s="4"/>
      <c r="F5" s="6"/>
      <c r="G5" s="6"/>
      <c r="I5" s="4"/>
    </row>
    <row r="6" spans="1:15" x14ac:dyDescent="0.3">
      <c r="A6" t="s">
        <v>5</v>
      </c>
      <c r="B6" s="5">
        <f>SUM(I10:I22)</f>
        <v>-2004.3175856645782</v>
      </c>
      <c r="D6" s="3"/>
      <c r="E6" s="4"/>
      <c r="F6" s="4"/>
      <c r="G6" s="4"/>
    </row>
    <row r="7" spans="1:15" x14ac:dyDescent="0.3">
      <c r="F7" s="9" t="s">
        <v>9</v>
      </c>
      <c r="K7" s="7" t="s">
        <v>9</v>
      </c>
      <c r="L7" s="7"/>
      <c r="M7" s="7"/>
      <c r="N7" s="7" t="s">
        <v>15</v>
      </c>
      <c r="O7" s="7"/>
    </row>
    <row r="8" spans="1:15" x14ac:dyDescent="0.3">
      <c r="A8" s="3" t="s">
        <v>0</v>
      </c>
      <c r="B8" s="3" t="s">
        <v>6</v>
      </c>
      <c r="C8" s="3" t="s">
        <v>7</v>
      </c>
      <c r="D8" s="3" t="s">
        <v>8</v>
      </c>
      <c r="E8" s="3" t="s">
        <v>25</v>
      </c>
      <c r="F8" s="3" t="s">
        <v>26</v>
      </c>
      <c r="G8" s="3" t="s">
        <v>27</v>
      </c>
      <c r="H8" s="3" t="s">
        <v>10</v>
      </c>
      <c r="K8" s="3" t="s">
        <v>13</v>
      </c>
      <c r="L8" s="3" t="s">
        <v>14</v>
      </c>
      <c r="M8" s="3"/>
      <c r="N8" s="3" t="s">
        <v>13</v>
      </c>
      <c r="O8" s="3" t="s">
        <v>14</v>
      </c>
    </row>
    <row r="9" spans="1:15" x14ac:dyDescent="0.3">
      <c r="A9">
        <v>1</v>
      </c>
      <c r="B9">
        <v>0</v>
      </c>
      <c r="C9">
        <f>Data!C2</f>
        <v>1000</v>
      </c>
      <c r="E9" s="4">
        <f>(1-$B$1)^(B9^$B$3)</f>
        <v>1</v>
      </c>
      <c r="F9" s="4">
        <f>(1-$B$2)^(B9^$B$4)</f>
        <v>1</v>
      </c>
      <c r="G9" s="4">
        <f>SUMPRODUCT(E9:F9,$E$23:$F$23)</f>
        <v>1</v>
      </c>
      <c r="K9" s="4">
        <f>C9/1000</f>
        <v>1</v>
      </c>
      <c r="L9" s="4">
        <f>G9</f>
        <v>1</v>
      </c>
      <c r="N9" s="4">
        <f t="shared" ref="N9:O20" si="0">K10/K9</f>
        <v>0.86899999999999999</v>
      </c>
      <c r="O9" s="4">
        <f t="shared" si="0"/>
        <v>0.86792028216451722</v>
      </c>
    </row>
    <row r="10" spans="1:15" x14ac:dyDescent="0.3">
      <c r="A10">
        <v>2</v>
      </c>
      <c r="B10">
        <v>1</v>
      </c>
      <c r="C10">
        <f>Data!C3</f>
        <v>869</v>
      </c>
      <c r="D10">
        <f>C9-C10</f>
        <v>131</v>
      </c>
      <c r="E10" s="4">
        <f t="shared" ref="E10:E21" si="1">(1-$B$1)^(B10^$B$3)</f>
        <v>0.93162085436092801</v>
      </c>
      <c r="F10" s="4">
        <f t="shared" ref="F10:F21" si="2">(1-$B$2)^(B10^$B$4)</f>
        <v>0.71167549254737184</v>
      </c>
      <c r="G10" s="4">
        <f t="shared" ref="G10:G23" si="3">SUMPRODUCT(E10:F10,$E$23:$F$23)</f>
        <v>0.86792028216451722</v>
      </c>
      <c r="H10" s="4">
        <f>G9-G10</f>
        <v>0.13207971783548278</v>
      </c>
      <c r="I10" s="5">
        <f>D10*LN(H10)</f>
        <v>-265.18979965510033</v>
      </c>
      <c r="K10" s="4">
        <f t="shared" ref="K10:K21" si="4">C10/1000</f>
        <v>0.86899999999999999</v>
      </c>
      <c r="L10" s="4">
        <f t="shared" ref="L10:L21" si="5">G10</f>
        <v>0.86792028216451722</v>
      </c>
      <c r="N10" s="4">
        <f t="shared" si="0"/>
        <v>0.85500575373993093</v>
      </c>
      <c r="O10" s="4">
        <f t="shared" si="0"/>
        <v>0.85739678061987645</v>
      </c>
    </row>
    <row r="11" spans="1:15" x14ac:dyDescent="0.3">
      <c r="A11">
        <v>3</v>
      </c>
      <c r="B11">
        <v>2</v>
      </c>
      <c r="C11">
        <f>Data!C4</f>
        <v>743</v>
      </c>
      <c r="D11">
        <f>C10-C11</f>
        <v>126</v>
      </c>
      <c r="E11" s="4">
        <f t="shared" si="1"/>
        <v>0.87989811408623331</v>
      </c>
      <c r="F11" s="4">
        <f t="shared" si="2"/>
        <v>0.41119406821506421</v>
      </c>
      <c r="G11" s="4">
        <f t="shared" si="3"/>
        <v>0.74415205576255183</v>
      </c>
      <c r="H11" s="4">
        <f t="shared" ref="H11:H21" si="6">G10-G11</f>
        <v>0.12376822640196539</v>
      </c>
      <c r="I11" s="5">
        <f t="shared" ref="I11:I21" si="7">D11*LN(H11)</f>
        <v>-263.25742014460764</v>
      </c>
      <c r="K11" s="4">
        <f t="shared" si="4"/>
        <v>0.74299999999999999</v>
      </c>
      <c r="L11" s="4">
        <f t="shared" si="5"/>
        <v>0.74415205576255183</v>
      </c>
      <c r="N11" s="4">
        <f t="shared" si="0"/>
        <v>0.8788694481830418</v>
      </c>
      <c r="O11" s="4">
        <f t="shared" si="0"/>
        <v>0.87859876055122921</v>
      </c>
    </row>
    <row r="12" spans="1:15" x14ac:dyDescent="0.3">
      <c r="A12">
        <v>4</v>
      </c>
      <c r="B12">
        <v>3</v>
      </c>
      <c r="C12">
        <f>Data!C5</f>
        <v>653</v>
      </c>
      <c r="D12">
        <f>C11-C12</f>
        <v>90</v>
      </c>
      <c r="E12" s="4">
        <f t="shared" si="1"/>
        <v>0.8345774193899741</v>
      </c>
      <c r="F12" s="4">
        <f t="shared" si="2"/>
        <v>0.21042730736434898</v>
      </c>
      <c r="G12" s="4">
        <f t="shared" si="3"/>
        <v>0.65381107385462722</v>
      </c>
      <c r="H12" s="4">
        <f t="shared" si="6"/>
        <v>9.0340981907924611E-2</v>
      </c>
      <c r="I12" s="5">
        <f t="shared" si="7"/>
        <v>-216.37476718087183</v>
      </c>
      <c r="K12" s="4">
        <f t="shared" si="4"/>
        <v>0.65300000000000002</v>
      </c>
      <c r="L12" s="4">
        <f t="shared" si="5"/>
        <v>0.65381107385462722</v>
      </c>
      <c r="N12" s="4">
        <f t="shared" si="0"/>
        <v>0.90811638591117905</v>
      </c>
      <c r="O12" s="4">
        <f t="shared" si="0"/>
        <v>0.9057487098061352</v>
      </c>
    </row>
    <row r="13" spans="1:15" x14ac:dyDescent="0.3">
      <c r="A13">
        <v>5</v>
      </c>
      <c r="B13">
        <v>4</v>
      </c>
      <c r="C13">
        <f>Data!C6</f>
        <v>593</v>
      </c>
      <c r="D13">
        <f>C12-C13</f>
        <v>60</v>
      </c>
      <c r="E13" s="4">
        <f t="shared" si="1"/>
        <v>0.79363406843457129</v>
      </c>
      <c r="F13" s="4">
        <f t="shared" si="2"/>
        <v>9.8082853473879406E-2</v>
      </c>
      <c r="G13" s="4">
        <f t="shared" si="3"/>
        <v>0.5921885366007924</v>
      </c>
      <c r="H13" s="4">
        <f t="shared" si="6"/>
        <v>6.1622537253834819E-2</v>
      </c>
      <c r="I13" s="5">
        <f t="shared" si="7"/>
        <v>-167.20365665066743</v>
      </c>
      <c r="K13" s="4">
        <f t="shared" si="4"/>
        <v>0.59299999999999997</v>
      </c>
      <c r="L13" s="4">
        <f t="shared" si="5"/>
        <v>0.5921885366007924</v>
      </c>
      <c r="N13" s="4">
        <f t="shared" si="0"/>
        <v>0.9291736930860035</v>
      </c>
      <c r="O13" s="4">
        <f t="shared" si="0"/>
        <v>0.92766955932329753</v>
      </c>
    </row>
    <row r="14" spans="1:15" x14ac:dyDescent="0.3">
      <c r="A14">
        <v>6</v>
      </c>
      <c r="B14">
        <v>5</v>
      </c>
      <c r="C14">
        <f>Data!C7</f>
        <v>551</v>
      </c>
      <c r="D14">
        <f t="shared" ref="D14:D21" si="8">C13-C14</f>
        <v>42</v>
      </c>
      <c r="E14" s="4">
        <f t="shared" si="1"/>
        <v>0.75608450420382112</v>
      </c>
      <c r="F14" s="4">
        <f t="shared" si="2"/>
        <v>4.2289749864198568E-2</v>
      </c>
      <c r="G14" s="4">
        <f t="shared" si="3"/>
        <v>0.54935527878476553</v>
      </c>
      <c r="H14" s="4">
        <f t="shared" si="6"/>
        <v>4.2833257816026871E-2</v>
      </c>
      <c r="I14" s="5">
        <f t="shared" si="7"/>
        <v>-132.31849790739227</v>
      </c>
      <c r="K14" s="4">
        <f t="shared" si="4"/>
        <v>0.55100000000000005</v>
      </c>
      <c r="L14" s="4">
        <f t="shared" si="5"/>
        <v>0.54935527878476553</v>
      </c>
      <c r="N14" s="4">
        <f t="shared" si="0"/>
        <v>0.9382940108892921</v>
      </c>
      <c r="O14" s="4">
        <f t="shared" si="0"/>
        <v>0.94174571552068476</v>
      </c>
    </row>
    <row r="15" spans="1:15" x14ac:dyDescent="0.3">
      <c r="A15">
        <v>7</v>
      </c>
      <c r="B15">
        <v>6</v>
      </c>
      <c r="C15">
        <f>Data!C8</f>
        <v>517</v>
      </c>
      <c r="D15">
        <f t="shared" si="8"/>
        <v>34</v>
      </c>
      <c r="E15" s="4">
        <f t="shared" si="1"/>
        <v>0.72132998165277784</v>
      </c>
      <c r="F15" s="4">
        <f t="shared" si="2"/>
        <v>1.7038106987823414E-2</v>
      </c>
      <c r="G15" s="4">
        <f t="shared" si="3"/>
        <v>0.51735298009422426</v>
      </c>
      <c r="H15" s="4">
        <f t="shared" si="6"/>
        <v>3.2002298690541275E-2</v>
      </c>
      <c r="I15" s="5">
        <f t="shared" si="7"/>
        <v>-117.02621651921994</v>
      </c>
      <c r="K15" s="4">
        <f t="shared" si="4"/>
        <v>0.51700000000000002</v>
      </c>
      <c r="L15" s="4">
        <f t="shared" si="5"/>
        <v>0.51735298009422426</v>
      </c>
      <c r="N15" s="4">
        <f t="shared" si="0"/>
        <v>0.94970986460348161</v>
      </c>
      <c r="O15" s="4">
        <f t="shared" si="0"/>
        <v>0.94963182920117883</v>
      </c>
    </row>
    <row r="16" spans="1:15" x14ac:dyDescent="0.3">
      <c r="A16">
        <v>8</v>
      </c>
      <c r="B16">
        <v>7</v>
      </c>
      <c r="C16">
        <f>Data!C9</f>
        <v>491</v>
      </c>
      <c r="D16">
        <f t="shared" si="8"/>
        <v>26</v>
      </c>
      <c r="E16" s="4">
        <f t="shared" si="1"/>
        <v>0.68896028619868344</v>
      </c>
      <c r="F16" s="4">
        <f t="shared" si="2"/>
        <v>6.4610105787758854E-3</v>
      </c>
      <c r="G16" s="4">
        <f t="shared" si="3"/>
        <v>0.49129485682955926</v>
      </c>
      <c r="H16" s="4">
        <f t="shared" si="6"/>
        <v>2.6058123264665001E-2</v>
      </c>
      <c r="I16" s="5">
        <f t="shared" si="7"/>
        <v>-94.833068871225194</v>
      </c>
      <c r="K16" s="4">
        <f t="shared" si="4"/>
        <v>0.49099999999999999</v>
      </c>
      <c r="L16" s="4">
        <f t="shared" si="5"/>
        <v>0.49129485682955926</v>
      </c>
      <c r="N16" s="4">
        <f t="shared" si="0"/>
        <v>0.95315682281059066</v>
      </c>
      <c r="O16" s="4">
        <f t="shared" si="0"/>
        <v>0.95376470855998807</v>
      </c>
    </row>
    <row r="17" spans="1:15" x14ac:dyDescent="0.3">
      <c r="A17">
        <v>9</v>
      </c>
      <c r="B17">
        <v>8</v>
      </c>
      <c r="C17">
        <f>Data!C10</f>
        <v>468</v>
      </c>
      <c r="D17">
        <f t="shared" si="8"/>
        <v>23</v>
      </c>
      <c r="E17" s="4">
        <f t="shared" si="1"/>
        <v>0.65867298179334932</v>
      </c>
      <c r="F17" s="4">
        <f t="shared" si="2"/>
        <v>2.3188064149352698E-3</v>
      </c>
      <c r="G17" s="4">
        <f t="shared" si="3"/>
        <v>0.46857969594106563</v>
      </c>
      <c r="H17" s="4">
        <f t="shared" si="6"/>
        <v>2.2715160888493624E-2</v>
      </c>
      <c r="I17" s="5">
        <f t="shared" si="7"/>
        <v>-87.048622028179253</v>
      </c>
      <c r="K17" s="4">
        <f t="shared" si="4"/>
        <v>0.46800000000000003</v>
      </c>
      <c r="L17" s="4">
        <f t="shared" si="5"/>
        <v>0.46857969594106563</v>
      </c>
      <c r="N17" s="4">
        <f t="shared" si="0"/>
        <v>0.95085470085470081</v>
      </c>
      <c r="O17" s="4">
        <f t="shared" si="0"/>
        <v>0.95594097241406661</v>
      </c>
    </row>
    <row r="18" spans="1:15" x14ac:dyDescent="0.3">
      <c r="A18">
        <v>10</v>
      </c>
      <c r="B18">
        <v>9</v>
      </c>
      <c r="C18">
        <f>Data!C11</f>
        <v>445</v>
      </c>
      <c r="D18">
        <f t="shared" si="8"/>
        <v>23</v>
      </c>
      <c r="E18" s="4">
        <f t="shared" si="1"/>
        <v>0.63023369914008032</v>
      </c>
      <c r="F18" s="4">
        <f t="shared" si="2"/>
        <v>7.9105380400676189E-4</v>
      </c>
      <c r="G18" s="4">
        <f t="shared" si="3"/>
        <v>0.44793453019138996</v>
      </c>
      <c r="H18" s="4">
        <f t="shared" si="6"/>
        <v>2.0645165749675676E-2</v>
      </c>
      <c r="I18" s="5">
        <f t="shared" si="7"/>
        <v>-89.246304095614491</v>
      </c>
      <c r="K18" s="4">
        <f t="shared" si="4"/>
        <v>0.44500000000000001</v>
      </c>
      <c r="L18" s="4">
        <f t="shared" si="5"/>
        <v>0.44793453019138996</v>
      </c>
      <c r="N18" s="4">
        <f t="shared" si="0"/>
        <v>0.95955056179775278</v>
      </c>
      <c r="O18" s="4">
        <f t="shared" si="0"/>
        <v>0.95718529715083878</v>
      </c>
    </row>
    <row r="19" spans="1:15" x14ac:dyDescent="0.3">
      <c r="A19">
        <v>11</v>
      </c>
      <c r="B19">
        <v>10</v>
      </c>
      <c r="C19">
        <f>Data!C12</f>
        <v>427</v>
      </c>
      <c r="D19">
        <f t="shared" si="8"/>
        <v>18</v>
      </c>
      <c r="E19" s="4">
        <f t="shared" si="1"/>
        <v>0.60345417720428285</v>
      </c>
      <c r="F19" s="4">
        <f t="shared" si="2"/>
        <v>2.5743528121878971E-4</v>
      </c>
      <c r="G19" s="4">
        <f t="shared" si="3"/>
        <v>0.42875634638536697</v>
      </c>
      <c r="H19" s="4">
        <f t="shared" si="6"/>
        <v>1.9178183806022986E-2</v>
      </c>
      <c r="I19" s="5">
        <f t="shared" si="7"/>
        <v>-71.171674309517442</v>
      </c>
      <c r="K19" s="4">
        <f t="shared" si="4"/>
        <v>0.42699999999999999</v>
      </c>
      <c r="L19" s="4">
        <f t="shared" si="5"/>
        <v>0.42875634638536697</v>
      </c>
      <c r="N19" s="4">
        <f t="shared" si="0"/>
        <v>0.95784543325526927</v>
      </c>
      <c r="O19" s="4">
        <f t="shared" si="0"/>
        <v>0.95800346266112446</v>
      </c>
    </row>
    <row r="20" spans="1:15" x14ac:dyDescent="0.3">
      <c r="A20">
        <v>12</v>
      </c>
      <c r="B20">
        <v>11</v>
      </c>
      <c r="C20">
        <f>Data!C13</f>
        <v>409</v>
      </c>
      <c r="D20">
        <f t="shared" si="8"/>
        <v>18</v>
      </c>
      <c r="E20" s="4">
        <f t="shared" si="1"/>
        <v>0.57817905966495553</v>
      </c>
      <c r="F20" s="4">
        <f t="shared" si="2"/>
        <v>8.0156384071261106E-5</v>
      </c>
      <c r="G20" s="4">
        <f t="shared" si="3"/>
        <v>0.41075006447511403</v>
      </c>
      <c r="H20" s="4">
        <f t="shared" si="6"/>
        <v>1.8006281910252941E-2</v>
      </c>
      <c r="I20" s="5">
        <f t="shared" si="7"/>
        <v>-72.306622565217268</v>
      </c>
      <c r="K20" s="4">
        <f t="shared" si="4"/>
        <v>0.40899999999999997</v>
      </c>
      <c r="L20" s="4">
        <f t="shared" si="5"/>
        <v>0.41075006447511403</v>
      </c>
      <c r="N20" s="4">
        <f t="shared" si="0"/>
        <v>0.96332518337408324</v>
      </c>
      <c r="O20" s="4">
        <f t="shared" si="0"/>
        <v>0.95862321659064342</v>
      </c>
    </row>
    <row r="21" spans="1:15" x14ac:dyDescent="0.3">
      <c r="A21">
        <v>13</v>
      </c>
      <c r="B21">
        <v>12</v>
      </c>
      <c r="C21">
        <f>Data!C14</f>
        <v>394</v>
      </c>
      <c r="D21">
        <f t="shared" si="8"/>
        <v>15</v>
      </c>
      <c r="E21" s="4">
        <f t="shared" si="1"/>
        <v>0.55427743734164625</v>
      </c>
      <c r="F21" s="4">
        <f t="shared" si="2"/>
        <v>2.3939242490627153E-5</v>
      </c>
      <c r="G21" s="4">
        <f t="shared" si="3"/>
        <v>0.39375454802194798</v>
      </c>
      <c r="H21" s="4">
        <f t="shared" si="6"/>
        <v>1.6995516453166049E-2</v>
      </c>
      <c r="I21" s="5">
        <f t="shared" si="7"/>
        <v>-61.122085616399595</v>
      </c>
      <c r="K21" s="4">
        <f t="shared" si="4"/>
        <v>0.39400000000000002</v>
      </c>
      <c r="L21" s="4">
        <f t="shared" si="5"/>
        <v>0.39375454802194798</v>
      </c>
    </row>
    <row r="22" spans="1:15" x14ac:dyDescent="0.3">
      <c r="G22" s="4"/>
      <c r="I22" s="5">
        <f>C21*LN(G21)</f>
        <v>-367.21885012056549</v>
      </c>
    </row>
    <row r="23" spans="1:15" x14ac:dyDescent="0.3">
      <c r="E23" s="4">
        <f>B5</f>
        <v>0.7103800158768131</v>
      </c>
      <c r="F23" s="4">
        <f>1-E23</f>
        <v>0.2896199841231869</v>
      </c>
      <c r="G23" s="4">
        <f t="shared" si="3"/>
        <v>0.58851950216065618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8DD61-3076-46E5-AA96-6D794CA1D0F3}">
  <dimension ref="A1:O22"/>
  <sheetViews>
    <sheetView workbookViewId="0"/>
  </sheetViews>
  <sheetFormatPr defaultRowHeight="14.4" x14ac:dyDescent="0.3"/>
  <sheetData>
    <row r="1" spans="1:15" x14ac:dyDescent="0.3">
      <c r="A1" t="s">
        <v>19</v>
      </c>
      <c r="B1" s="4">
        <v>1.9496744075996227E-2</v>
      </c>
      <c r="D1" s="3"/>
      <c r="I1" s="4"/>
    </row>
    <row r="2" spans="1:15" x14ac:dyDescent="0.3">
      <c r="A2" t="s">
        <v>20</v>
      </c>
      <c r="B2" s="4">
        <v>0.30185959302910303</v>
      </c>
      <c r="I2" s="4"/>
    </row>
    <row r="3" spans="1:15" x14ac:dyDescent="0.3">
      <c r="A3" t="s">
        <v>12</v>
      </c>
      <c r="B3" s="4">
        <v>1.2323089771083615</v>
      </c>
      <c r="D3" s="3"/>
      <c r="E3" s="6"/>
      <c r="F3" s="6"/>
      <c r="G3" s="6"/>
      <c r="I3" s="4"/>
    </row>
    <row r="4" spans="1:15" x14ac:dyDescent="0.3">
      <c r="A4" t="s">
        <v>23</v>
      </c>
      <c r="B4" s="4">
        <v>0.59947822567637143</v>
      </c>
      <c r="C4" t="s">
        <v>24</v>
      </c>
      <c r="D4" s="3"/>
      <c r="E4" s="6"/>
      <c r="F4" s="6"/>
      <c r="G4" s="6"/>
      <c r="I4" s="4"/>
    </row>
    <row r="5" spans="1:15" x14ac:dyDescent="0.3">
      <c r="A5" t="s">
        <v>5</v>
      </c>
      <c r="B5" s="5">
        <f>SUM(I9:I21)</f>
        <v>-2004.4817598111388</v>
      </c>
      <c r="D5" s="3"/>
      <c r="E5" s="4"/>
      <c r="F5" s="4"/>
      <c r="G5" s="4"/>
    </row>
    <row r="6" spans="1:15" x14ac:dyDescent="0.3">
      <c r="F6" s="9" t="s">
        <v>9</v>
      </c>
      <c r="K6" s="7" t="s">
        <v>9</v>
      </c>
      <c r="L6" s="7"/>
      <c r="M6" s="7"/>
      <c r="N6" s="7" t="s">
        <v>15</v>
      </c>
      <c r="O6" s="7"/>
    </row>
    <row r="7" spans="1:15" x14ac:dyDescent="0.3">
      <c r="A7" s="3" t="s">
        <v>0</v>
      </c>
      <c r="B7" s="3" t="s">
        <v>6</v>
      </c>
      <c r="C7" s="3" t="s">
        <v>7</v>
      </c>
      <c r="D7" s="3" t="s">
        <v>8</v>
      </c>
      <c r="E7" s="3" t="s">
        <v>25</v>
      </c>
      <c r="F7" s="3" t="s">
        <v>26</v>
      </c>
      <c r="G7" s="3" t="s">
        <v>27</v>
      </c>
      <c r="H7" s="3" t="s">
        <v>10</v>
      </c>
      <c r="K7" s="3" t="s">
        <v>13</v>
      </c>
      <c r="L7" s="3" t="s">
        <v>14</v>
      </c>
      <c r="M7" s="3"/>
      <c r="N7" s="3" t="s">
        <v>13</v>
      </c>
      <c r="O7" s="3" t="s">
        <v>14</v>
      </c>
    </row>
    <row r="8" spans="1:15" x14ac:dyDescent="0.3">
      <c r="A8">
        <v>1</v>
      </c>
      <c r="B8">
        <v>0</v>
      </c>
      <c r="C8">
        <f>Data!C2</f>
        <v>1000</v>
      </c>
      <c r="E8" s="4">
        <f>(1-$B$1)^(B8^$B$3)</f>
        <v>1</v>
      </c>
      <c r="F8" s="4">
        <f>(1-$B$2)^(B8^B$3)</f>
        <v>1</v>
      </c>
      <c r="G8" s="4">
        <f>SUMPRODUCT(E8:F8,$E$22:$F$22)</f>
        <v>1</v>
      </c>
      <c r="K8" s="4">
        <f>C8/1000</f>
        <v>1</v>
      </c>
      <c r="L8" s="4">
        <f>G8</f>
        <v>1</v>
      </c>
      <c r="N8" s="4">
        <f t="shared" ref="N8:O19" si="0">K9/K8</f>
        <v>0.86899999999999999</v>
      </c>
      <c r="O8" s="4">
        <f t="shared" si="0"/>
        <v>0.86741078665823068</v>
      </c>
    </row>
    <row r="9" spans="1:15" x14ac:dyDescent="0.3">
      <c r="A9">
        <v>2</v>
      </c>
      <c r="B9">
        <v>1</v>
      </c>
      <c r="C9">
        <f>Data!C3</f>
        <v>869</v>
      </c>
      <c r="D9">
        <f>C8-C9</f>
        <v>131</v>
      </c>
      <c r="E9" s="4">
        <f t="shared" ref="E9:E20" si="1">(1-$B$1)^(B9^$B$3)</f>
        <v>0.98050325592400378</v>
      </c>
      <c r="F9" s="4">
        <f t="shared" ref="F9:F20" si="2">(1-$B$2)^(B9^B$3)</f>
        <v>0.69814040697089697</v>
      </c>
      <c r="G9" s="4">
        <f t="shared" ref="G9:G22" si="3">SUMPRODUCT(E9:F9,$E$22:$F$22)</f>
        <v>0.86741078665823068</v>
      </c>
      <c r="H9" s="4">
        <f>G8-G9</f>
        <v>0.13258921334176932</v>
      </c>
      <c r="I9" s="5">
        <f>D9*LN(H9)</f>
        <v>-264.68544129711699</v>
      </c>
      <c r="K9" s="4">
        <f t="shared" ref="K9:K20" si="4">C9/1000</f>
        <v>0.86899999999999999</v>
      </c>
      <c r="L9" s="4">
        <f t="shared" ref="L9:L20" si="5">G9</f>
        <v>0.86741078665823068</v>
      </c>
      <c r="N9" s="4">
        <f t="shared" si="0"/>
        <v>0.85500575373993093</v>
      </c>
      <c r="O9" s="4">
        <f t="shared" si="0"/>
        <v>0.85836858832791629</v>
      </c>
    </row>
    <row r="10" spans="1:15" x14ac:dyDescent="0.3">
      <c r="A10">
        <v>3</v>
      </c>
      <c r="B10">
        <v>2</v>
      </c>
      <c r="C10">
        <f>Data!C4</f>
        <v>743</v>
      </c>
      <c r="D10">
        <f>C9-C10</f>
        <v>126</v>
      </c>
      <c r="E10" s="4">
        <f t="shared" si="1"/>
        <v>0.95479501651061427</v>
      </c>
      <c r="F10" s="4">
        <f t="shared" si="2"/>
        <v>0.42988761435647727</v>
      </c>
      <c r="G10" s="4">
        <f t="shared" si="3"/>
        <v>0.74455817244423284</v>
      </c>
      <c r="H10" s="4">
        <f t="shared" ref="H10:H20" si="6">G9-G10</f>
        <v>0.12285261421399785</v>
      </c>
      <c r="I10" s="5">
        <f t="shared" ref="I10:I20" si="7">D10*LN(H10)</f>
        <v>-264.19300746528529</v>
      </c>
      <c r="K10" s="4">
        <f t="shared" si="4"/>
        <v>0.74299999999999999</v>
      </c>
      <c r="L10" s="4">
        <f t="shared" si="5"/>
        <v>0.74455817244423284</v>
      </c>
      <c r="N10" s="4">
        <f t="shared" si="0"/>
        <v>0.8788694481830418</v>
      </c>
      <c r="O10" s="4">
        <f t="shared" si="0"/>
        <v>0.8798369917828005</v>
      </c>
    </row>
    <row r="11" spans="1:15" x14ac:dyDescent="0.3">
      <c r="A11">
        <v>4</v>
      </c>
      <c r="B11">
        <v>3</v>
      </c>
      <c r="C11">
        <f>Data!C5</f>
        <v>653</v>
      </c>
      <c r="D11">
        <f>C10-C11</f>
        <v>90</v>
      </c>
      <c r="E11" s="4">
        <f t="shared" si="1"/>
        <v>0.9265924190205308</v>
      </c>
      <c r="F11" s="4">
        <f t="shared" si="2"/>
        <v>0.24872016893277774</v>
      </c>
      <c r="G11" s="4">
        <f t="shared" si="3"/>
        <v>0.65508982265063342</v>
      </c>
      <c r="H11" s="4">
        <f t="shared" si="6"/>
        <v>8.9468349793599411E-2</v>
      </c>
      <c r="I11" s="5">
        <f t="shared" si="7"/>
        <v>-217.24833148519491</v>
      </c>
      <c r="K11" s="4">
        <f t="shared" si="4"/>
        <v>0.65300000000000002</v>
      </c>
      <c r="L11" s="4">
        <f t="shared" si="5"/>
        <v>0.65508982265063342</v>
      </c>
      <c r="N11" s="4">
        <f t="shared" si="0"/>
        <v>0.90811638591117905</v>
      </c>
      <c r="O11" s="4">
        <f t="shared" si="0"/>
        <v>0.9049911188790668</v>
      </c>
    </row>
    <row r="12" spans="1:15" x14ac:dyDescent="0.3">
      <c r="A12">
        <v>5</v>
      </c>
      <c r="B12">
        <v>4</v>
      </c>
      <c r="C12">
        <f>Data!C6</f>
        <v>593</v>
      </c>
      <c r="D12">
        <f>C11-C12</f>
        <v>60</v>
      </c>
      <c r="E12" s="4">
        <f t="shared" si="1"/>
        <v>0.89701632662095976</v>
      </c>
      <c r="F12" s="4">
        <f t="shared" si="2"/>
        <v>0.13759230886880047</v>
      </c>
      <c r="G12" s="4">
        <f t="shared" si="3"/>
        <v>0.59285047156688619</v>
      </c>
      <c r="H12" s="4">
        <f t="shared" si="6"/>
        <v>6.223935108374723E-2</v>
      </c>
      <c r="I12" s="5">
        <f t="shared" si="7"/>
        <v>-166.60606951192148</v>
      </c>
      <c r="K12" s="4">
        <f t="shared" si="4"/>
        <v>0.59299999999999997</v>
      </c>
      <c r="L12" s="4">
        <f t="shared" si="5"/>
        <v>0.59285047156688619</v>
      </c>
      <c r="N12" s="4">
        <f t="shared" si="0"/>
        <v>0.9291736930860035</v>
      </c>
      <c r="O12" s="4">
        <f t="shared" si="0"/>
        <v>0.92599164510727616</v>
      </c>
    </row>
    <row r="13" spans="1:15" x14ac:dyDescent="0.3">
      <c r="A13">
        <v>6</v>
      </c>
      <c r="B13">
        <v>5</v>
      </c>
      <c r="C13">
        <f>Data!C7</f>
        <v>551</v>
      </c>
      <c r="D13">
        <f t="shared" ref="D13:D20" si="8">C12-C13</f>
        <v>42</v>
      </c>
      <c r="E13" s="4">
        <f t="shared" si="1"/>
        <v>0.86668512098238226</v>
      </c>
      <c r="F13" s="4">
        <f t="shared" si="2"/>
        <v>7.3443509961201678E-2</v>
      </c>
      <c r="G13" s="4">
        <f t="shared" si="3"/>
        <v>0.54897458346884542</v>
      </c>
      <c r="H13" s="4">
        <f t="shared" si="6"/>
        <v>4.3875888098040772E-2</v>
      </c>
      <c r="I13" s="5">
        <f t="shared" si="7"/>
        <v>-131.30839494570748</v>
      </c>
      <c r="K13" s="4">
        <f t="shared" si="4"/>
        <v>0.55100000000000005</v>
      </c>
      <c r="L13" s="4">
        <f t="shared" si="5"/>
        <v>0.54897458346884542</v>
      </c>
      <c r="N13" s="4">
        <f t="shared" si="0"/>
        <v>0.9382940108892921</v>
      </c>
      <c r="O13" s="4">
        <f t="shared" si="0"/>
        <v>0.94066651211669494</v>
      </c>
    </row>
    <row r="14" spans="1:15" x14ac:dyDescent="0.3">
      <c r="A14">
        <v>7</v>
      </c>
      <c r="B14">
        <v>6</v>
      </c>
      <c r="C14">
        <f>Data!C8</f>
        <v>517</v>
      </c>
      <c r="D14">
        <f t="shared" si="8"/>
        <v>34</v>
      </c>
      <c r="E14" s="4">
        <f t="shared" si="1"/>
        <v>0.83600238443276398</v>
      </c>
      <c r="F14" s="4">
        <f t="shared" si="2"/>
        <v>3.8042327703945382E-2</v>
      </c>
      <c r="G14" s="4">
        <f t="shared" si="3"/>
        <v>0.51640200667235425</v>
      </c>
      <c r="H14" s="4">
        <f t="shared" si="6"/>
        <v>3.2572576796491171E-2</v>
      </c>
      <c r="I14" s="5">
        <f t="shared" si="7"/>
        <v>-116.42567460413746</v>
      </c>
      <c r="K14" s="4">
        <f t="shared" si="4"/>
        <v>0.51700000000000002</v>
      </c>
      <c r="L14" s="4">
        <f t="shared" si="5"/>
        <v>0.51640200667235425</v>
      </c>
      <c r="N14" s="4">
        <f t="shared" si="0"/>
        <v>0.94970986460348161</v>
      </c>
      <c r="O14" s="4">
        <f t="shared" si="0"/>
        <v>0.94968973949127422</v>
      </c>
    </row>
    <row r="15" spans="1:15" x14ac:dyDescent="0.3">
      <c r="A15">
        <v>8</v>
      </c>
      <c r="B15">
        <v>7</v>
      </c>
      <c r="C15">
        <f>Data!C9</f>
        <v>491</v>
      </c>
      <c r="D15">
        <f t="shared" si="8"/>
        <v>26</v>
      </c>
      <c r="E15" s="4">
        <f t="shared" si="1"/>
        <v>0.80525441344071602</v>
      </c>
      <c r="F15" s="4">
        <f t="shared" si="2"/>
        <v>1.9197958000951691E-2</v>
      </c>
      <c r="G15" s="4">
        <f t="shared" si="3"/>
        <v>0.49042168718943935</v>
      </c>
      <c r="H15" s="4">
        <f t="shared" si="6"/>
        <v>2.5980319482914904E-2</v>
      </c>
      <c r="I15" s="5">
        <f t="shared" si="7"/>
        <v>-94.910815234337477</v>
      </c>
      <c r="K15" s="4">
        <f t="shared" si="4"/>
        <v>0.49099999999999999</v>
      </c>
      <c r="L15" s="4">
        <f t="shared" si="5"/>
        <v>0.49042168718943935</v>
      </c>
      <c r="N15" s="4">
        <f t="shared" si="0"/>
        <v>0.95315682281059066</v>
      </c>
      <c r="O15" s="4">
        <f t="shared" si="0"/>
        <v>0.95464751813596327</v>
      </c>
    </row>
    <row r="16" spans="1:15" x14ac:dyDescent="0.3">
      <c r="A16">
        <v>9</v>
      </c>
      <c r="B16">
        <v>8</v>
      </c>
      <c r="C16">
        <f>Data!C10</f>
        <v>468</v>
      </c>
      <c r="D16">
        <f t="shared" si="8"/>
        <v>23</v>
      </c>
      <c r="E16" s="4">
        <f t="shared" si="1"/>
        <v>0.77465416428147904</v>
      </c>
      <c r="F16" s="4">
        <f t="shared" si="2"/>
        <v>9.466508045859641E-3</v>
      </c>
      <c r="G16" s="4">
        <f t="shared" si="3"/>
        <v>0.46817984651545003</v>
      </c>
      <c r="H16" s="4">
        <f t="shared" si="6"/>
        <v>2.2241840673989322E-2</v>
      </c>
      <c r="I16" s="5">
        <f t="shared" si="7"/>
        <v>-87.532941124844697</v>
      </c>
      <c r="K16" s="4">
        <f t="shared" si="4"/>
        <v>0.46800000000000003</v>
      </c>
      <c r="L16" s="4">
        <f t="shared" si="5"/>
        <v>0.46817984651545003</v>
      </c>
      <c r="N16" s="4">
        <f t="shared" si="0"/>
        <v>0.95085470085470081</v>
      </c>
      <c r="O16" s="4">
        <f t="shared" si="0"/>
        <v>0.95702822563200529</v>
      </c>
    </row>
    <row r="17" spans="1:15" x14ac:dyDescent="0.3">
      <c r="A17">
        <v>10</v>
      </c>
      <c r="B17">
        <v>9</v>
      </c>
      <c r="C17">
        <f>Data!C11</f>
        <v>445</v>
      </c>
      <c r="D17">
        <f t="shared" si="8"/>
        <v>23</v>
      </c>
      <c r="E17" s="4">
        <f t="shared" si="1"/>
        <v>0.74436457487368035</v>
      </c>
      <c r="F17" s="4">
        <f t="shared" si="2"/>
        <v>4.5714697754379837E-3</v>
      </c>
      <c r="G17" s="4">
        <f t="shared" si="3"/>
        <v>0.4480613277873457</v>
      </c>
      <c r="H17" s="4">
        <f t="shared" si="6"/>
        <v>2.0118518728104329E-2</v>
      </c>
      <c r="I17" s="5">
        <f t="shared" si="7"/>
        <v>-89.840634841461721</v>
      </c>
      <c r="K17" s="4">
        <f t="shared" si="4"/>
        <v>0.44500000000000001</v>
      </c>
      <c r="L17" s="4">
        <f t="shared" si="5"/>
        <v>0.4480613277873457</v>
      </c>
      <c r="N17" s="4">
        <f t="shared" si="0"/>
        <v>0.95955056179775278</v>
      </c>
      <c r="O17" s="4">
        <f t="shared" si="0"/>
        <v>0.95790927679009952</v>
      </c>
    </row>
    <row r="18" spans="1:15" x14ac:dyDescent="0.3">
      <c r="A18">
        <v>11</v>
      </c>
      <c r="B18">
        <v>10</v>
      </c>
      <c r="C18">
        <f>Data!C12</f>
        <v>427</v>
      </c>
      <c r="D18">
        <f t="shared" si="8"/>
        <v>18</v>
      </c>
      <c r="E18" s="4">
        <f t="shared" si="1"/>
        <v>0.71451237130514855</v>
      </c>
      <c r="F18" s="4">
        <f t="shared" si="2"/>
        <v>2.1659094215934977E-3</v>
      </c>
      <c r="G18" s="4">
        <f t="shared" si="3"/>
        <v>0.42920210245838802</v>
      </c>
      <c r="H18" s="4">
        <f t="shared" si="6"/>
        <v>1.8859225328957674E-2</v>
      </c>
      <c r="I18" s="5">
        <f t="shared" si="7"/>
        <v>-71.473555393867542</v>
      </c>
      <c r="K18" s="4">
        <f t="shared" si="4"/>
        <v>0.42699999999999999</v>
      </c>
      <c r="L18" s="4">
        <f t="shared" si="5"/>
        <v>0.42920210245838802</v>
      </c>
      <c r="N18" s="4">
        <f t="shared" si="0"/>
        <v>0.95784543325526927</v>
      </c>
      <c r="O18" s="4">
        <f t="shared" si="0"/>
        <v>0.95797404917167772</v>
      </c>
    </row>
    <row r="19" spans="1:15" x14ac:dyDescent="0.3">
      <c r="A19">
        <v>12</v>
      </c>
      <c r="B19">
        <v>11</v>
      </c>
      <c r="C19">
        <f>Data!C13</f>
        <v>409</v>
      </c>
      <c r="D19">
        <f t="shared" si="8"/>
        <v>18</v>
      </c>
      <c r="E19" s="4">
        <f t="shared" si="1"/>
        <v>0.68519691517778103</v>
      </c>
      <c r="F19" s="4">
        <f t="shared" si="2"/>
        <v>1.0082973791922477E-3</v>
      </c>
      <c r="G19" s="4">
        <f t="shared" si="3"/>
        <v>0.41116447600505929</v>
      </c>
      <c r="H19" s="4">
        <f t="shared" si="6"/>
        <v>1.8037626453328737E-2</v>
      </c>
      <c r="I19" s="5">
        <f t="shared" si="7"/>
        <v>-72.275316197888984</v>
      </c>
      <c r="K19" s="4">
        <f t="shared" si="4"/>
        <v>0.40899999999999997</v>
      </c>
      <c r="L19" s="4">
        <f t="shared" si="5"/>
        <v>0.41116447600505929</v>
      </c>
      <c r="N19" s="4">
        <f t="shared" si="0"/>
        <v>0.96332518337408324</v>
      </c>
      <c r="O19" s="4">
        <f t="shared" si="0"/>
        <v>0.95762200028409161</v>
      </c>
    </row>
    <row r="20" spans="1:15" x14ac:dyDescent="0.3">
      <c r="A20">
        <v>13</v>
      </c>
      <c r="B20">
        <v>12</v>
      </c>
      <c r="C20">
        <f>Data!C14</f>
        <v>394</v>
      </c>
      <c r="D20">
        <f t="shared" si="8"/>
        <v>15</v>
      </c>
      <c r="E20" s="4">
        <f t="shared" si="1"/>
        <v>0.65649622558845733</v>
      </c>
      <c r="F20" s="4">
        <f t="shared" si="2"/>
        <v>4.6178632618498153E-4</v>
      </c>
      <c r="G20" s="4">
        <f t="shared" si="3"/>
        <v>0.39374014795772527</v>
      </c>
      <c r="H20" s="4">
        <f t="shared" si="6"/>
        <v>1.7424328047334015E-2</v>
      </c>
      <c r="I20" s="5">
        <f t="shared" si="7"/>
        <v>-60.748318284636483</v>
      </c>
      <c r="K20" s="4">
        <f t="shared" si="4"/>
        <v>0.39400000000000002</v>
      </c>
      <c r="L20" s="4">
        <f t="shared" si="5"/>
        <v>0.39374014795772527</v>
      </c>
    </row>
    <row r="21" spans="1:15" x14ac:dyDescent="0.3">
      <c r="G21" s="4"/>
      <c r="I21" s="5">
        <f>C20*LN(G20)</f>
        <v>-367.23325942473815</v>
      </c>
    </row>
    <row r="22" spans="1:15" x14ac:dyDescent="0.3">
      <c r="E22" s="4">
        <f>B4</f>
        <v>0.59947822567637143</v>
      </c>
      <c r="F22" s="4">
        <f>1-E22</f>
        <v>0.40052177432362857</v>
      </c>
      <c r="G22" s="4">
        <f t="shared" si="3"/>
        <v>0.51979183476743818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645E0-8DD2-4AE2-9C01-8EEDF62D9FE6}">
  <dimension ref="A1:O22"/>
  <sheetViews>
    <sheetView workbookViewId="0"/>
  </sheetViews>
  <sheetFormatPr defaultRowHeight="14.4" x14ac:dyDescent="0.3"/>
  <sheetData>
    <row r="1" spans="1:15" x14ac:dyDescent="0.3">
      <c r="A1" t="s">
        <v>19</v>
      </c>
      <c r="B1" s="4">
        <v>0.13489071382906501</v>
      </c>
      <c r="D1" s="4"/>
      <c r="E1" s="4"/>
      <c r="I1" s="4"/>
    </row>
    <row r="2" spans="1:15" x14ac:dyDescent="0.3">
      <c r="A2" t="s">
        <v>21</v>
      </c>
      <c r="B2" s="4">
        <v>0.66753022696925612</v>
      </c>
      <c r="D2" s="4"/>
      <c r="E2" s="4"/>
      <c r="F2" s="6"/>
      <c r="G2" s="6"/>
      <c r="I2" s="4"/>
    </row>
    <row r="3" spans="1:15" x14ac:dyDescent="0.3">
      <c r="A3" t="s">
        <v>22</v>
      </c>
      <c r="B3" s="4">
        <v>2.2297019974300558</v>
      </c>
      <c r="D3" s="4"/>
      <c r="E3" s="4"/>
      <c r="F3" s="6"/>
      <c r="G3" s="6"/>
      <c r="I3" s="4"/>
    </row>
    <row r="4" spans="1:15" x14ac:dyDescent="0.3">
      <c r="A4" t="s">
        <v>23</v>
      </c>
      <c r="B4" s="4">
        <v>0.83999542519347681</v>
      </c>
      <c r="C4" t="s">
        <v>24</v>
      </c>
      <c r="D4" s="4"/>
      <c r="E4" s="4"/>
      <c r="F4" s="6"/>
      <c r="G4" s="6"/>
      <c r="I4" s="4"/>
    </row>
    <row r="5" spans="1:15" x14ac:dyDescent="0.3">
      <c r="A5" t="s">
        <v>5</v>
      </c>
      <c r="B5" s="5">
        <f>SUM(I9:I21)</f>
        <v>-2005.3021226598098</v>
      </c>
      <c r="D5" s="3"/>
      <c r="E5" s="4"/>
      <c r="F5" s="4"/>
      <c r="G5" s="4"/>
    </row>
    <row r="6" spans="1:15" x14ac:dyDescent="0.3">
      <c r="F6" s="9" t="s">
        <v>9</v>
      </c>
      <c r="K6" s="7" t="s">
        <v>9</v>
      </c>
      <c r="L6" s="7"/>
      <c r="M6" s="7"/>
      <c r="N6" s="7" t="s">
        <v>15</v>
      </c>
      <c r="O6" s="7"/>
    </row>
    <row r="7" spans="1:15" x14ac:dyDescent="0.3">
      <c r="A7" s="3" t="s">
        <v>0</v>
      </c>
      <c r="B7" s="3" t="s">
        <v>6</v>
      </c>
      <c r="C7" s="3" t="s">
        <v>7</v>
      </c>
      <c r="D7" s="3" t="s">
        <v>8</v>
      </c>
      <c r="E7" s="3" t="s">
        <v>25</v>
      </c>
      <c r="F7" s="3" t="s">
        <v>26</v>
      </c>
      <c r="G7" s="3" t="s">
        <v>27</v>
      </c>
      <c r="H7" s="3" t="s">
        <v>10</v>
      </c>
      <c r="K7" s="3" t="s">
        <v>13</v>
      </c>
      <c r="L7" s="3" t="s">
        <v>14</v>
      </c>
      <c r="M7" s="3"/>
      <c r="N7" s="3" t="s">
        <v>13</v>
      </c>
      <c r="O7" s="3" t="s">
        <v>14</v>
      </c>
    </row>
    <row r="8" spans="1:15" x14ac:dyDescent="0.3">
      <c r="A8">
        <v>1</v>
      </c>
      <c r="B8">
        <v>0</v>
      </c>
      <c r="C8">
        <f>Data!C2</f>
        <v>1000</v>
      </c>
      <c r="E8" s="4">
        <f t="shared" ref="E8:E20" si="0">(1-$B$1)^(B8^$B$2)</f>
        <v>1</v>
      </c>
      <c r="F8" s="4">
        <f t="shared" ref="F8:F20" si="1">(1-$B$1)^(B8^$B$3)</f>
        <v>1</v>
      </c>
      <c r="G8" s="4">
        <f>SUMPRODUCT(E8:F8,$E$22:$F$22)</f>
        <v>1</v>
      </c>
      <c r="K8" s="4">
        <f>C8/1000</f>
        <v>1</v>
      </c>
      <c r="L8" s="4">
        <f>G8</f>
        <v>1</v>
      </c>
      <c r="N8" s="4">
        <f t="shared" ref="N8:O19" si="2">K9/K8</f>
        <v>0.86899999999999999</v>
      </c>
      <c r="O8" s="4">
        <f t="shared" si="2"/>
        <v>0.86510928617093497</v>
      </c>
    </row>
    <row r="9" spans="1:15" x14ac:dyDescent="0.3">
      <c r="A9">
        <v>2</v>
      </c>
      <c r="B9">
        <v>1</v>
      </c>
      <c r="C9">
        <f>Data!C3</f>
        <v>869</v>
      </c>
      <c r="D9">
        <f>C8-C9</f>
        <v>131</v>
      </c>
      <c r="E9" s="4">
        <f t="shared" si="0"/>
        <v>0.86510928617093497</v>
      </c>
      <c r="F9" s="4">
        <f t="shared" si="1"/>
        <v>0.86510928617093497</v>
      </c>
      <c r="G9" s="4">
        <f t="shared" ref="G9:G22" si="3">SUMPRODUCT(E9:F9,$E$22:$F$22)</f>
        <v>0.86510928617093497</v>
      </c>
      <c r="H9" s="4">
        <f>G8-G9</f>
        <v>0.13489071382906503</v>
      </c>
      <c r="I9" s="5">
        <f>D9*LN(H9)</f>
        <v>-262.43103658096697</v>
      </c>
      <c r="K9" s="4">
        <f t="shared" ref="K9:K20" si="4">C9/1000</f>
        <v>0.86899999999999999</v>
      </c>
      <c r="L9" s="4">
        <f t="shared" ref="L9:L20" si="5">G9</f>
        <v>0.86510928617093497</v>
      </c>
      <c r="N9" s="4">
        <f t="shared" si="2"/>
        <v>0.85500575373993093</v>
      </c>
      <c r="O9" s="4">
        <f t="shared" si="2"/>
        <v>0.86508668462716698</v>
      </c>
    </row>
    <row r="10" spans="1:15" x14ac:dyDescent="0.3">
      <c r="A10">
        <v>3</v>
      </c>
      <c r="B10">
        <v>2</v>
      </c>
      <c r="C10">
        <f>Data!C4</f>
        <v>743</v>
      </c>
      <c r="D10">
        <f>C9-C10</f>
        <v>126</v>
      </c>
      <c r="E10" s="4">
        <f t="shared" si="0"/>
        <v>0.79441344541401038</v>
      </c>
      <c r="F10" s="4">
        <f t="shared" si="1"/>
        <v>0.50680341141425034</v>
      </c>
      <c r="G10" s="4">
        <f t="shared" si="3"/>
        <v>0.74839452421378916</v>
      </c>
      <c r="H10" s="4">
        <f t="shared" ref="H10:H20" si="6">G9-G10</f>
        <v>0.11671476195714581</v>
      </c>
      <c r="I10" s="5">
        <f t="shared" ref="I10:I20" si="7">D10*LN(H10)</f>
        <v>-270.65080384896839</v>
      </c>
      <c r="K10" s="4">
        <f t="shared" si="4"/>
        <v>0.74299999999999999</v>
      </c>
      <c r="L10" s="4">
        <f t="shared" si="5"/>
        <v>0.74839452421378916</v>
      </c>
      <c r="N10" s="4">
        <f t="shared" si="2"/>
        <v>0.8788694481830418</v>
      </c>
      <c r="O10" s="4">
        <f t="shared" si="2"/>
        <v>0.86999711855509509</v>
      </c>
    </row>
    <row r="11" spans="1:15" x14ac:dyDescent="0.3">
      <c r="A11">
        <v>4</v>
      </c>
      <c r="B11">
        <v>3</v>
      </c>
      <c r="C11">
        <f>Data!C5</f>
        <v>653</v>
      </c>
      <c r="D11">
        <f>C10-C11</f>
        <v>90</v>
      </c>
      <c r="E11" s="4">
        <f t="shared" si="0"/>
        <v>0.7395679916706217</v>
      </c>
      <c r="F11" s="4">
        <f t="shared" si="1"/>
        <v>0.18666560016595635</v>
      </c>
      <c r="G11" s="4">
        <f t="shared" si="3"/>
        <v>0.65110107960840791</v>
      </c>
      <c r="H11" s="4">
        <f t="shared" si="6"/>
        <v>9.7293444605381252E-2</v>
      </c>
      <c r="I11" s="5">
        <f t="shared" si="7"/>
        <v>-209.70212985697552</v>
      </c>
      <c r="K11" s="4">
        <f t="shared" si="4"/>
        <v>0.65300000000000002</v>
      </c>
      <c r="L11" s="4">
        <f t="shared" si="5"/>
        <v>0.65110107960840791</v>
      </c>
      <c r="N11" s="4">
        <f t="shared" si="2"/>
        <v>0.90811638591117905</v>
      </c>
      <c r="O11" s="4">
        <f t="shared" si="2"/>
        <v>0.90523211951281546</v>
      </c>
    </row>
    <row r="12" spans="1:15" x14ac:dyDescent="0.3">
      <c r="A12">
        <v>5</v>
      </c>
      <c r="B12">
        <v>4</v>
      </c>
      <c r="C12">
        <f>Data!C6</f>
        <v>593</v>
      </c>
      <c r="D12">
        <f>C11-C12</f>
        <v>60</v>
      </c>
      <c r="E12" s="4">
        <f t="shared" si="0"/>
        <v>0.69380726559004591</v>
      </c>
      <c r="F12" s="4">
        <f t="shared" si="1"/>
        <v>4.1265577920826746E-2</v>
      </c>
      <c r="G12" s="4">
        <f t="shared" si="3"/>
        <v>0.58939761031100146</v>
      </c>
      <c r="H12" s="4">
        <f t="shared" si="6"/>
        <v>6.1703469297406444E-2</v>
      </c>
      <c r="I12" s="5">
        <f t="shared" si="7"/>
        <v>-167.12490727010822</v>
      </c>
      <c r="K12" s="4">
        <f t="shared" si="4"/>
        <v>0.59299999999999997</v>
      </c>
      <c r="L12" s="4">
        <f t="shared" si="5"/>
        <v>0.58939761031100146</v>
      </c>
      <c r="N12" s="4">
        <f t="shared" si="2"/>
        <v>0.9291736930860035</v>
      </c>
      <c r="O12" s="4">
        <f t="shared" si="2"/>
        <v>0.93384513589544815</v>
      </c>
    </row>
    <row r="13" spans="1:15" x14ac:dyDescent="0.3">
      <c r="A13">
        <v>6</v>
      </c>
      <c r="B13">
        <v>5</v>
      </c>
      <c r="C13">
        <f>Data!C7</f>
        <v>551</v>
      </c>
      <c r="D13">
        <f t="shared" ref="D13:D20" si="8">C12-C13</f>
        <v>42</v>
      </c>
      <c r="E13" s="4">
        <f t="shared" si="0"/>
        <v>0.65424210990118647</v>
      </c>
      <c r="F13" s="4">
        <f t="shared" si="1"/>
        <v>5.2855501939724613E-3</v>
      </c>
      <c r="G13" s="4">
        <f t="shared" si="3"/>
        <v>0.55040609149732955</v>
      </c>
      <c r="H13" s="4">
        <f t="shared" si="6"/>
        <v>3.899151881367191E-2</v>
      </c>
      <c r="I13" s="5">
        <f t="shared" si="7"/>
        <v>-136.26526715834859</v>
      </c>
      <c r="K13" s="4">
        <f t="shared" si="4"/>
        <v>0.55100000000000005</v>
      </c>
      <c r="L13" s="4">
        <f t="shared" si="5"/>
        <v>0.55040609149732955</v>
      </c>
      <c r="N13" s="4">
        <f t="shared" si="2"/>
        <v>0.9382940108892921</v>
      </c>
      <c r="O13" s="4">
        <f t="shared" si="2"/>
        <v>0.94522624060765126</v>
      </c>
    </row>
    <row r="14" spans="1:15" x14ac:dyDescent="0.3">
      <c r="A14">
        <v>7</v>
      </c>
      <c r="B14">
        <v>6</v>
      </c>
      <c r="C14">
        <f>Data!C8</f>
        <v>517</v>
      </c>
      <c r="D14">
        <f t="shared" si="8"/>
        <v>34</v>
      </c>
      <c r="E14" s="4">
        <f t="shared" si="0"/>
        <v>0.61928587920941058</v>
      </c>
      <c r="F14" s="4">
        <f t="shared" si="1"/>
        <v>3.8108442099522356E-4</v>
      </c>
      <c r="G14" s="4">
        <f t="shared" si="3"/>
        <v>0.52025828067357172</v>
      </c>
      <c r="H14" s="4">
        <f t="shared" si="6"/>
        <v>3.0147810823757837E-2</v>
      </c>
      <c r="I14" s="5">
        <f t="shared" si="7"/>
        <v>-119.05586090992857</v>
      </c>
      <c r="K14" s="4">
        <f t="shared" si="4"/>
        <v>0.51700000000000002</v>
      </c>
      <c r="L14" s="4">
        <f t="shared" si="5"/>
        <v>0.52025828067357172</v>
      </c>
      <c r="N14" s="4">
        <f t="shared" si="2"/>
        <v>0.94970986460348161</v>
      </c>
      <c r="O14" s="4">
        <f t="shared" si="2"/>
        <v>0.94928411393790935</v>
      </c>
    </row>
    <row r="15" spans="1:15" x14ac:dyDescent="0.3">
      <c r="A15">
        <v>8</v>
      </c>
      <c r="B15">
        <v>7</v>
      </c>
      <c r="C15">
        <f>Data!C9</f>
        <v>491</v>
      </c>
      <c r="D15">
        <f t="shared" si="8"/>
        <v>26</v>
      </c>
      <c r="E15" s="4">
        <f t="shared" si="0"/>
        <v>0.58794428144691002</v>
      </c>
      <c r="F15" s="4">
        <f t="shared" si="1"/>
        <v>1.5088968575876342E-5</v>
      </c>
      <c r="G15" s="4">
        <f t="shared" si="3"/>
        <v>0.49387292098807167</v>
      </c>
      <c r="H15" s="4">
        <f t="shared" si="6"/>
        <v>2.6385359685500043E-2</v>
      </c>
      <c r="I15" s="5">
        <f t="shared" si="7"/>
        <v>-94.50859548054855</v>
      </c>
      <c r="K15" s="4">
        <f t="shared" si="4"/>
        <v>0.49099999999999999</v>
      </c>
      <c r="L15" s="4">
        <f t="shared" si="5"/>
        <v>0.49387292098807167</v>
      </c>
      <c r="N15" s="4">
        <f t="shared" si="2"/>
        <v>0.95315682281059066</v>
      </c>
      <c r="O15" s="4">
        <f t="shared" si="2"/>
        <v>0.95168501368871228</v>
      </c>
    </row>
    <row r="16" spans="1:15" x14ac:dyDescent="0.3">
      <c r="A16">
        <v>9</v>
      </c>
      <c r="B16">
        <v>8</v>
      </c>
      <c r="C16">
        <f>Data!C10</f>
        <v>468</v>
      </c>
      <c r="D16">
        <f t="shared" si="8"/>
        <v>23</v>
      </c>
      <c r="E16" s="4">
        <f t="shared" si="0"/>
        <v>0.55954043570031342</v>
      </c>
      <c r="F16" s="4">
        <f t="shared" si="1"/>
        <v>3.2106575276928882E-7</v>
      </c>
      <c r="G16" s="4">
        <f t="shared" si="3"/>
        <v>0.47001145757101731</v>
      </c>
      <c r="H16" s="4">
        <f t="shared" si="6"/>
        <v>2.3861463417054363E-2</v>
      </c>
      <c r="I16" s="5">
        <f t="shared" si="7"/>
        <v>-85.916282206189763</v>
      </c>
      <c r="K16" s="4">
        <f t="shared" si="4"/>
        <v>0.46800000000000003</v>
      </c>
      <c r="L16" s="4">
        <f t="shared" si="5"/>
        <v>0.47001145757101731</v>
      </c>
      <c r="N16" s="4">
        <f t="shared" si="2"/>
        <v>0.95085470085470081</v>
      </c>
      <c r="O16" s="4">
        <f t="shared" si="2"/>
        <v>0.95361543702915441</v>
      </c>
    </row>
    <row r="17" spans="1:15" x14ac:dyDescent="0.3">
      <c r="A17">
        <v>10</v>
      </c>
      <c r="B17">
        <v>9</v>
      </c>
      <c r="C17">
        <f>Data!C11</f>
        <v>445</v>
      </c>
      <c r="D17">
        <f t="shared" si="8"/>
        <v>23</v>
      </c>
      <c r="E17" s="4">
        <f t="shared" si="0"/>
        <v>0.5335864547606407</v>
      </c>
      <c r="F17" s="4">
        <f t="shared" si="1"/>
        <v>3.6008422465734052E-9</v>
      </c>
      <c r="G17" s="4">
        <f t="shared" si="3"/>
        <v>0.44821018152029551</v>
      </c>
      <c r="H17" s="4">
        <f t="shared" si="6"/>
        <v>2.1801276050721796E-2</v>
      </c>
      <c r="I17" s="5">
        <f t="shared" si="7"/>
        <v>-87.99309585865791</v>
      </c>
      <c r="K17" s="4">
        <f t="shared" si="4"/>
        <v>0.44500000000000001</v>
      </c>
      <c r="L17" s="4">
        <f t="shared" si="5"/>
        <v>0.44821018152029551</v>
      </c>
      <c r="N17" s="4">
        <f t="shared" si="2"/>
        <v>0.95955056179775278</v>
      </c>
      <c r="O17" s="4">
        <f t="shared" si="2"/>
        <v>0.95526344890565562</v>
      </c>
    </row>
    <row r="18" spans="1:15" x14ac:dyDescent="0.3">
      <c r="A18">
        <v>11</v>
      </c>
      <c r="B18">
        <v>10</v>
      </c>
      <c r="C18">
        <f>Data!C12</f>
        <v>427</v>
      </c>
      <c r="D18">
        <f t="shared" si="8"/>
        <v>18</v>
      </c>
      <c r="E18" s="4">
        <f t="shared" si="0"/>
        <v>0.50971563771522077</v>
      </c>
      <c r="F18" s="4">
        <f t="shared" si="1"/>
        <v>2.0914555560076666E-11</v>
      </c>
      <c r="G18" s="4">
        <f t="shared" si="3"/>
        <v>0.42815880383370747</v>
      </c>
      <c r="H18" s="4">
        <f t="shared" si="6"/>
        <v>2.0051377686588046E-2</v>
      </c>
      <c r="I18" s="5">
        <f t="shared" si="7"/>
        <v>-70.370233470758265</v>
      </c>
      <c r="K18" s="4">
        <f t="shared" si="4"/>
        <v>0.42699999999999999</v>
      </c>
      <c r="L18" s="4">
        <f t="shared" si="5"/>
        <v>0.42815880383370747</v>
      </c>
      <c r="N18" s="4">
        <f t="shared" si="2"/>
        <v>0.95784543325526927</v>
      </c>
      <c r="O18" s="4">
        <f t="shared" si="2"/>
        <v>0.95669694988622145</v>
      </c>
    </row>
    <row r="19" spans="1:15" x14ac:dyDescent="0.3">
      <c r="A19">
        <v>12</v>
      </c>
      <c r="B19">
        <v>11</v>
      </c>
      <c r="C19">
        <f>Data!C13</f>
        <v>409</v>
      </c>
      <c r="D19">
        <f t="shared" si="8"/>
        <v>18</v>
      </c>
      <c r="E19" s="4">
        <f t="shared" si="0"/>
        <v>0.48764339591526157</v>
      </c>
      <c r="F19" s="4">
        <f t="shared" si="1"/>
        <v>6.1903773551844392E-14</v>
      </c>
      <c r="G19" s="4">
        <f t="shared" si="3"/>
        <v>0.40961822169464096</v>
      </c>
      <c r="H19" s="4">
        <f t="shared" si="6"/>
        <v>1.8540582139066508E-2</v>
      </c>
      <c r="I19" s="5">
        <f t="shared" si="7"/>
        <v>-71.780279764512926</v>
      </c>
      <c r="K19" s="4">
        <f t="shared" si="4"/>
        <v>0.40899999999999997</v>
      </c>
      <c r="L19" s="4">
        <f t="shared" si="5"/>
        <v>0.40961822169464096</v>
      </c>
      <c r="N19" s="4">
        <f t="shared" si="2"/>
        <v>0.96332518337408324</v>
      </c>
      <c r="O19" s="4">
        <f t="shared" si="2"/>
        <v>0.95796069330061717</v>
      </c>
    </row>
    <row r="20" spans="1:15" x14ac:dyDescent="0.3">
      <c r="A20">
        <v>13</v>
      </c>
      <c r="B20">
        <v>12</v>
      </c>
      <c r="C20">
        <f>Data!C14</f>
        <v>394</v>
      </c>
      <c r="D20">
        <f t="shared" si="8"/>
        <v>15</v>
      </c>
      <c r="E20" s="4">
        <f t="shared" si="0"/>
        <v>0.4671432056344626</v>
      </c>
      <c r="F20" s="4">
        <f t="shared" si="1"/>
        <v>9.1985941259040871E-17</v>
      </c>
      <c r="G20" s="4">
        <f t="shared" si="3"/>
        <v>0.39239815564316416</v>
      </c>
      <c r="H20" s="4">
        <f t="shared" si="6"/>
        <v>1.7220066051476801E-2</v>
      </c>
      <c r="I20" s="5">
        <f t="shared" si="7"/>
        <v>-60.925199163719007</v>
      </c>
      <c r="K20" s="4">
        <f t="shared" si="4"/>
        <v>0.39400000000000002</v>
      </c>
      <c r="L20" s="4">
        <f t="shared" si="5"/>
        <v>0.39239815564316416</v>
      </c>
    </row>
    <row r="21" spans="1:15" x14ac:dyDescent="0.3">
      <c r="G21" s="4"/>
      <c r="I21" s="5">
        <f>C20*LN(G20)</f>
        <v>-368.57843109012725</v>
      </c>
    </row>
    <row r="22" spans="1:15" x14ac:dyDescent="0.3">
      <c r="E22" s="4">
        <f>B4</f>
        <v>0.83999542519347681</v>
      </c>
      <c r="F22" s="4">
        <f>1-E22</f>
        <v>0.16000457480652319</v>
      </c>
      <c r="G22" s="4">
        <f t="shared" si="3"/>
        <v>0.73119377830498622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2B83C-AC9B-4A7B-A65A-F5BDECF3784B}">
  <dimension ref="A1:M19"/>
  <sheetViews>
    <sheetView workbookViewId="0"/>
  </sheetViews>
  <sheetFormatPr defaultRowHeight="14.4" x14ac:dyDescent="0.3"/>
  <sheetData>
    <row r="1" spans="1:13" x14ac:dyDescent="0.3">
      <c r="A1" t="s">
        <v>18</v>
      </c>
      <c r="B1" s="4">
        <v>0.15978667022882162</v>
      </c>
      <c r="D1" s="3"/>
      <c r="F1" s="4"/>
    </row>
    <row r="2" spans="1:13" x14ac:dyDescent="0.3">
      <c r="A2" t="s">
        <v>12</v>
      </c>
      <c r="B2" s="4">
        <v>0.68753269948354478</v>
      </c>
      <c r="F2" s="4"/>
    </row>
    <row r="3" spans="1:13" x14ac:dyDescent="0.3">
      <c r="A3" t="s">
        <v>5</v>
      </c>
      <c r="B3" s="5">
        <f>SUM(G7:G19)</f>
        <v>-2027.6837652653753</v>
      </c>
    </row>
    <row r="4" spans="1:13" x14ac:dyDescent="0.3">
      <c r="I4" s="7" t="s">
        <v>9</v>
      </c>
      <c r="J4" s="7"/>
      <c r="K4" s="7"/>
      <c r="L4" s="7" t="s">
        <v>15</v>
      </c>
      <c r="M4" s="7"/>
    </row>
    <row r="5" spans="1:13" x14ac:dyDescent="0.3">
      <c r="A5" s="3" t="s">
        <v>0</v>
      </c>
      <c r="B5" s="3" t="s">
        <v>6</v>
      </c>
      <c r="C5" s="3" t="s">
        <v>7</v>
      </c>
      <c r="D5" s="3" t="s">
        <v>8</v>
      </c>
      <c r="E5" s="3" t="s">
        <v>9</v>
      </c>
      <c r="F5" s="3" t="s">
        <v>10</v>
      </c>
      <c r="I5" s="3" t="s">
        <v>13</v>
      </c>
      <c r="J5" s="3" t="s">
        <v>14</v>
      </c>
      <c r="K5" s="3"/>
      <c r="L5" s="3" t="s">
        <v>13</v>
      </c>
      <c r="M5" s="3" t="s">
        <v>14</v>
      </c>
    </row>
    <row r="6" spans="1:13" x14ac:dyDescent="0.3">
      <c r="A6">
        <v>1</v>
      </c>
      <c r="B6">
        <v>0</v>
      </c>
      <c r="C6">
        <f>Data!C2</f>
        <v>1000</v>
      </c>
      <c r="E6" s="4">
        <f>(1-$B$1)^(B6^$B$2)</f>
        <v>1</v>
      </c>
      <c r="I6" s="4">
        <f>C6/1000</f>
        <v>1</v>
      </c>
      <c r="J6" s="4">
        <f>E6</f>
        <v>1</v>
      </c>
      <c r="L6" s="4">
        <f t="shared" ref="L6:M17" si="0">I7/I6</f>
        <v>0.86899999999999999</v>
      </c>
      <c r="M6" s="4">
        <f t="shared" si="0"/>
        <v>0.84021332977117835</v>
      </c>
    </row>
    <row r="7" spans="1:13" x14ac:dyDescent="0.3">
      <c r="A7">
        <v>2</v>
      </c>
      <c r="B7">
        <v>1</v>
      </c>
      <c r="C7">
        <f>Data!C3</f>
        <v>869</v>
      </c>
      <c r="D7">
        <f>C6-C7</f>
        <v>131</v>
      </c>
      <c r="E7" s="4">
        <f t="shared" ref="E7:E18" si="1">(1-$B$1)^(B7^$B$2)</f>
        <v>0.84021332977117835</v>
      </c>
      <c r="F7" s="4">
        <f>E6-E7</f>
        <v>0.15978667022882165</v>
      </c>
      <c r="G7" s="5">
        <f>D7*LN(F7)</f>
        <v>-240.2429520453413</v>
      </c>
      <c r="I7" s="4">
        <f t="shared" ref="I7:I18" si="2">C7/1000</f>
        <v>0.86899999999999999</v>
      </c>
      <c r="J7" s="4">
        <f t="shared" ref="J7:J18" si="3">E7</f>
        <v>0.84021332977117835</v>
      </c>
      <c r="L7" s="4">
        <f t="shared" si="0"/>
        <v>0.85500575373993093</v>
      </c>
      <c r="M7" s="4">
        <f t="shared" si="0"/>
        <v>0.89916170422381791</v>
      </c>
    </row>
    <row r="8" spans="1:13" x14ac:dyDescent="0.3">
      <c r="A8">
        <v>3</v>
      </c>
      <c r="B8">
        <v>2</v>
      </c>
      <c r="C8">
        <f>Data!C4</f>
        <v>743</v>
      </c>
      <c r="D8">
        <f>C7-C8</f>
        <v>126</v>
      </c>
      <c r="E8" s="4">
        <f t="shared" si="1"/>
        <v>0.75548764950862146</v>
      </c>
      <c r="F8" s="4">
        <f>E7-E8</f>
        <v>8.4725680262556891E-2</v>
      </c>
      <c r="G8" s="5">
        <f>D8*LN(F8)</f>
        <v>-311.01040308945124</v>
      </c>
      <c r="I8" s="4">
        <f t="shared" si="2"/>
        <v>0.74299999999999999</v>
      </c>
      <c r="J8" s="4">
        <f t="shared" si="3"/>
        <v>0.75548764950862146</v>
      </c>
      <c r="L8" s="4">
        <f t="shared" si="0"/>
        <v>0.8788694481830418</v>
      </c>
      <c r="M8" s="4">
        <f t="shared" si="0"/>
        <v>0.91379674316648551</v>
      </c>
    </row>
    <row r="9" spans="1:13" x14ac:dyDescent="0.3">
      <c r="A9">
        <v>4</v>
      </c>
      <c r="B9">
        <v>3</v>
      </c>
      <c r="C9">
        <f>Data!C5</f>
        <v>653</v>
      </c>
      <c r="D9">
        <f>C8-C9</f>
        <v>90</v>
      </c>
      <c r="E9" s="4">
        <f t="shared" si="1"/>
        <v>0.69036215362348163</v>
      </c>
      <c r="F9" s="4">
        <f>E8-E9</f>
        <v>6.5125495885139828E-2</v>
      </c>
      <c r="G9" s="5">
        <f>D9*LN(F9)</f>
        <v>-245.82952481205982</v>
      </c>
      <c r="I9" s="4">
        <f t="shared" si="2"/>
        <v>0.65300000000000002</v>
      </c>
      <c r="J9" s="4">
        <f t="shared" si="3"/>
        <v>0.69036215362348163</v>
      </c>
      <c r="L9" s="4">
        <f t="shared" si="0"/>
        <v>0.90811638591117905</v>
      </c>
      <c r="M9" s="4">
        <f t="shared" si="0"/>
        <v>0.922157144080469</v>
      </c>
    </row>
    <row r="10" spans="1:13" x14ac:dyDescent="0.3">
      <c r="A10">
        <v>5</v>
      </c>
      <c r="B10">
        <v>4</v>
      </c>
      <c r="C10">
        <f>Data!C6</f>
        <v>593</v>
      </c>
      <c r="D10">
        <f>C9-C10</f>
        <v>60</v>
      </c>
      <c r="E10" s="4">
        <f t="shared" si="1"/>
        <v>0.63662239196667181</v>
      </c>
      <c r="F10" s="4">
        <f>E9-E10</f>
        <v>5.3739761656809826E-2</v>
      </c>
      <c r="G10" s="5">
        <f>D10*LN(F10)</f>
        <v>-175.4161266553005</v>
      </c>
      <c r="I10" s="4">
        <f t="shared" si="2"/>
        <v>0.59299999999999997</v>
      </c>
      <c r="J10" s="4">
        <f t="shared" si="3"/>
        <v>0.63662239196667181</v>
      </c>
      <c r="L10" s="4">
        <f t="shared" si="0"/>
        <v>0.9291736930860035</v>
      </c>
      <c r="M10" s="4">
        <f t="shared" si="0"/>
        <v>0.92785715065928576</v>
      </c>
    </row>
    <row r="11" spans="1:13" x14ac:dyDescent="0.3">
      <c r="A11">
        <v>6</v>
      </c>
      <c r="B11">
        <v>5</v>
      </c>
      <c r="C11">
        <f>Data!C7</f>
        <v>551</v>
      </c>
      <c r="D11">
        <f t="shared" ref="D11:D18" si="4">C10-C11</f>
        <v>42</v>
      </c>
      <c r="E11" s="4">
        <f t="shared" si="1"/>
        <v>0.59069463865609506</v>
      </c>
      <c r="F11" s="4">
        <f t="shared" ref="F11:F18" si="5">E10-E11</f>
        <v>4.5927753310576747E-2</v>
      </c>
      <c r="G11" s="5">
        <f>D11*LN(F11)</f>
        <v>-129.38879928877992</v>
      </c>
      <c r="I11" s="4">
        <f t="shared" si="2"/>
        <v>0.55100000000000005</v>
      </c>
      <c r="J11" s="4">
        <f t="shared" si="3"/>
        <v>0.59069463865609506</v>
      </c>
      <c r="L11" s="4">
        <f t="shared" si="0"/>
        <v>0.9382940108892921</v>
      </c>
      <c r="M11" s="4">
        <f t="shared" si="0"/>
        <v>0.93210775359452924</v>
      </c>
    </row>
    <row r="12" spans="1:13" x14ac:dyDescent="0.3">
      <c r="A12">
        <v>7</v>
      </c>
      <c r="B12">
        <v>6</v>
      </c>
      <c r="C12">
        <f>Data!C8</f>
        <v>517</v>
      </c>
      <c r="D12">
        <f t="shared" si="4"/>
        <v>34</v>
      </c>
      <c r="E12" s="4">
        <f t="shared" si="1"/>
        <v>0.55059105269806496</v>
      </c>
      <c r="F12" s="4">
        <f t="shared" si="5"/>
        <v>4.0103585958030097E-2</v>
      </c>
      <c r="G12" s="5">
        <f t="shared" ref="G12:G18" si="6">D12*LN(F12)</f>
        <v>-109.3538437915384</v>
      </c>
      <c r="I12" s="4">
        <f t="shared" si="2"/>
        <v>0.51700000000000002</v>
      </c>
      <c r="J12" s="4">
        <f t="shared" si="3"/>
        <v>0.55059105269806496</v>
      </c>
      <c r="L12" s="4">
        <f t="shared" si="0"/>
        <v>0.94970986460348161</v>
      </c>
      <c r="M12" s="4">
        <f t="shared" si="0"/>
        <v>0.93545681941929981</v>
      </c>
    </row>
    <row r="13" spans="1:13" x14ac:dyDescent="0.3">
      <c r="A13">
        <v>8</v>
      </c>
      <c r="B13">
        <v>7</v>
      </c>
      <c r="C13">
        <f>Data!C9</f>
        <v>491</v>
      </c>
      <c r="D13">
        <f t="shared" si="4"/>
        <v>26</v>
      </c>
      <c r="E13" s="4">
        <f t="shared" si="1"/>
        <v>0.51505415495765594</v>
      </c>
      <c r="F13" s="4">
        <f t="shared" si="5"/>
        <v>3.5536897740409024E-2</v>
      </c>
      <c r="G13" s="5">
        <f t="shared" si="6"/>
        <v>-86.766777481945553</v>
      </c>
      <c r="I13" s="4">
        <f t="shared" si="2"/>
        <v>0.49099999999999999</v>
      </c>
      <c r="J13" s="4">
        <f t="shared" si="3"/>
        <v>0.51505415495765594</v>
      </c>
      <c r="L13" s="4">
        <f t="shared" si="0"/>
        <v>0.95315682281059066</v>
      </c>
      <c r="M13" s="4">
        <f t="shared" si="0"/>
        <v>0.93819617557705504</v>
      </c>
    </row>
    <row r="14" spans="1:13" x14ac:dyDescent="0.3">
      <c r="A14">
        <v>9</v>
      </c>
      <c r="B14">
        <v>8</v>
      </c>
      <c r="C14">
        <f>Data!C10</f>
        <v>468</v>
      </c>
      <c r="D14">
        <f t="shared" si="4"/>
        <v>23</v>
      </c>
      <c r="E14" s="4">
        <f t="shared" si="1"/>
        <v>0.48322183839634469</v>
      </c>
      <c r="F14" s="4">
        <f t="shared" si="5"/>
        <v>3.1832316561311247E-2</v>
      </c>
      <c r="G14" s="5">
        <f t="shared" si="6"/>
        <v>-79.287285006588903</v>
      </c>
      <c r="I14" s="4">
        <f t="shared" si="2"/>
        <v>0.46800000000000003</v>
      </c>
      <c r="J14" s="4">
        <f t="shared" si="3"/>
        <v>0.48322183839634469</v>
      </c>
      <c r="L14" s="4">
        <f t="shared" si="0"/>
        <v>0.95085470085470081</v>
      </c>
      <c r="M14" s="4">
        <f t="shared" si="0"/>
        <v>0.94049852374081233</v>
      </c>
    </row>
    <row r="15" spans="1:13" x14ac:dyDescent="0.3">
      <c r="A15">
        <v>10</v>
      </c>
      <c r="B15">
        <v>9</v>
      </c>
      <c r="C15">
        <f>Data!C11</f>
        <v>445</v>
      </c>
      <c r="D15">
        <f t="shared" si="4"/>
        <v>23</v>
      </c>
      <c r="E15" s="4">
        <f t="shared" si="1"/>
        <v>0.45446942565108356</v>
      </c>
      <c r="F15" s="4">
        <f t="shared" si="5"/>
        <v>2.8752412745261136E-2</v>
      </c>
      <c r="G15" s="5">
        <f t="shared" si="6"/>
        <v>-81.627772654770993</v>
      </c>
      <c r="I15" s="4">
        <f t="shared" si="2"/>
        <v>0.44500000000000001</v>
      </c>
      <c r="J15" s="4">
        <f t="shared" si="3"/>
        <v>0.45446942565108356</v>
      </c>
      <c r="L15" s="4">
        <f t="shared" si="0"/>
        <v>0.95955056179775278</v>
      </c>
      <c r="M15" s="4">
        <f t="shared" si="0"/>
        <v>0.94247394186389621</v>
      </c>
    </row>
    <row r="16" spans="1:13" x14ac:dyDescent="0.3">
      <c r="A16">
        <v>11</v>
      </c>
      <c r="B16">
        <v>10</v>
      </c>
      <c r="C16">
        <f>Data!C12</f>
        <v>427</v>
      </c>
      <c r="D16">
        <f t="shared" si="4"/>
        <v>18</v>
      </c>
      <c r="E16" s="4">
        <f t="shared" si="1"/>
        <v>0.42832559104999762</v>
      </c>
      <c r="F16" s="4">
        <f t="shared" si="5"/>
        <v>2.6143834601085936E-2</v>
      </c>
      <c r="G16" s="5">
        <f t="shared" si="6"/>
        <v>-65.594553962083353</v>
      </c>
      <c r="I16" s="4">
        <f t="shared" si="2"/>
        <v>0.42699999999999999</v>
      </c>
      <c r="J16" s="4">
        <f t="shared" si="3"/>
        <v>0.42832559104999762</v>
      </c>
      <c r="L16" s="4">
        <f t="shared" si="0"/>
        <v>0.95784543325526927</v>
      </c>
      <c r="M16" s="4">
        <f t="shared" si="0"/>
        <v>0.94419658879147883</v>
      </c>
    </row>
    <row r="17" spans="1:13" x14ac:dyDescent="0.3">
      <c r="A17">
        <v>12</v>
      </c>
      <c r="B17">
        <v>11</v>
      </c>
      <c r="C17">
        <f>Data!C13</f>
        <v>409</v>
      </c>
      <c r="D17">
        <f t="shared" si="4"/>
        <v>18</v>
      </c>
      <c r="E17" s="4">
        <f t="shared" si="1"/>
        <v>0.40442356196150175</v>
      </c>
      <c r="F17" s="4">
        <f t="shared" si="5"/>
        <v>2.3902029088495869E-2</v>
      </c>
      <c r="G17" s="5">
        <f t="shared" si="6"/>
        <v>-67.208254641866716</v>
      </c>
      <c r="I17" s="4">
        <f t="shared" si="2"/>
        <v>0.40899999999999997</v>
      </c>
      <c r="J17" s="4">
        <f t="shared" si="3"/>
        <v>0.40442356196150175</v>
      </c>
      <c r="L17" s="4">
        <f t="shared" si="0"/>
        <v>0.96332518337408324</v>
      </c>
      <c r="M17" s="4">
        <f t="shared" si="0"/>
        <v>0.94571862207130852</v>
      </c>
    </row>
    <row r="18" spans="1:13" x14ac:dyDescent="0.3">
      <c r="A18">
        <v>13</v>
      </c>
      <c r="B18">
        <v>12</v>
      </c>
      <c r="C18">
        <f>Data!C14</f>
        <v>394</v>
      </c>
      <c r="D18">
        <f t="shared" si="4"/>
        <v>15</v>
      </c>
      <c r="E18" s="4">
        <f t="shared" si="1"/>
        <v>0.38247089375140192</v>
      </c>
      <c r="F18" s="4">
        <f t="shared" si="5"/>
        <v>2.1952668210099835E-2</v>
      </c>
      <c r="G18" s="5">
        <f t="shared" si="6"/>
        <v>-57.282998824528633</v>
      </c>
      <c r="I18" s="4">
        <f t="shared" si="2"/>
        <v>0.39400000000000002</v>
      </c>
      <c r="J18" s="4">
        <f t="shared" si="3"/>
        <v>0.38247089375140192</v>
      </c>
    </row>
    <row r="19" spans="1:13" x14ac:dyDescent="0.3">
      <c r="G19" s="5">
        <f>C18*LN(E18)</f>
        <v>-378.67447301111991</v>
      </c>
    </row>
  </sheetData>
  <pageMargins left="0.7" right="0.7" top="0.75" bottom="0.75" header="0.3" footer="0.3"/>
  <ignoredErrors>
    <ignoredError sqref="E7:E18" formula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2"/>
  <sheetViews>
    <sheetView workbookViewId="0"/>
  </sheetViews>
  <sheetFormatPr defaultRowHeight="14.4" x14ac:dyDescent="0.3"/>
  <sheetData>
    <row r="1" spans="1:13" x14ac:dyDescent="0.3">
      <c r="A1" t="s">
        <v>3</v>
      </c>
      <c r="B1" s="4">
        <v>0.70407256212353519</v>
      </c>
      <c r="D1" s="3" t="s">
        <v>11</v>
      </c>
      <c r="E1" s="4">
        <f>GAMMALN(B1)+GAMMALN(B2)-GAMMALN(B1+B2)</f>
        <v>0.21981254332616187</v>
      </c>
      <c r="G1" s="4"/>
    </row>
    <row r="2" spans="1:13" x14ac:dyDescent="0.3">
      <c r="A2" t="s">
        <v>4</v>
      </c>
      <c r="B2" s="4">
        <v>1.1820348948681352</v>
      </c>
      <c r="G2" s="4"/>
    </row>
    <row r="3" spans="1:13" x14ac:dyDescent="0.3">
      <c r="A3" t="s">
        <v>5</v>
      </c>
      <c r="B3" s="5">
        <f>SUM(G7:G14)</f>
        <v>-1680.2651884661743</v>
      </c>
      <c r="G3" s="5"/>
    </row>
    <row r="4" spans="1:13" x14ac:dyDescent="0.3">
      <c r="I4" s="7" t="s">
        <v>9</v>
      </c>
      <c r="J4" s="7"/>
      <c r="K4" s="7"/>
      <c r="L4" s="7" t="s">
        <v>15</v>
      </c>
      <c r="M4" s="7"/>
    </row>
    <row r="5" spans="1:13" x14ac:dyDescent="0.3">
      <c r="A5" s="3" t="s">
        <v>0</v>
      </c>
      <c r="B5" s="3" t="s">
        <v>6</v>
      </c>
      <c r="C5" s="3" t="s">
        <v>7</v>
      </c>
      <c r="D5" s="3" t="s">
        <v>8</v>
      </c>
      <c r="E5" s="3" t="s">
        <v>9</v>
      </c>
      <c r="F5" s="3" t="s">
        <v>10</v>
      </c>
      <c r="I5" s="3" t="s">
        <v>13</v>
      </c>
      <c r="J5" s="3" t="s">
        <v>14</v>
      </c>
      <c r="K5" s="3"/>
      <c r="L5" s="3" t="s">
        <v>13</v>
      </c>
      <c r="M5" s="3" t="s">
        <v>14</v>
      </c>
    </row>
    <row r="6" spans="1:13" x14ac:dyDescent="0.3">
      <c r="A6">
        <v>1</v>
      </c>
      <c r="B6">
        <v>0</v>
      </c>
      <c r="C6">
        <f>Data!B2</f>
        <v>1000</v>
      </c>
      <c r="E6" s="4">
        <f>EXP(GAMMALN($B$1)+GAMMALN($B$2+B6)-GAMMALN($B$1+$B$2+B6)-$E$1)</f>
        <v>1</v>
      </c>
      <c r="I6" s="4">
        <f>C6/1000</f>
        <v>1</v>
      </c>
      <c r="J6" s="4">
        <f>E6</f>
        <v>1</v>
      </c>
      <c r="L6" s="4">
        <f t="shared" ref="L6:M17" si="0">I7/I6</f>
        <v>0.63100000000000001</v>
      </c>
      <c r="M6" s="4">
        <f t="shared" si="0"/>
        <v>0.62670601851788099</v>
      </c>
    </row>
    <row r="7" spans="1:13" x14ac:dyDescent="0.3">
      <c r="A7">
        <v>2</v>
      </c>
      <c r="B7">
        <v>1</v>
      </c>
      <c r="C7">
        <f>Data!B3</f>
        <v>631</v>
      </c>
      <c r="D7">
        <f>C6-C7</f>
        <v>369</v>
      </c>
      <c r="E7" s="4">
        <f t="shared" ref="E7:E18" si="1">EXP(GAMMALN($B$1)+GAMMALN($B$2+B7)-GAMMALN($B$1+$B$2+B7)-$E$1)</f>
        <v>0.62670601851788099</v>
      </c>
      <c r="F7" s="4">
        <f>E6-E7</f>
        <v>0.37329398148211901</v>
      </c>
      <c r="G7" s="5">
        <f>D7*LN(F7)</f>
        <v>-363.60854677895031</v>
      </c>
      <c r="I7" s="4">
        <f t="shared" ref="I7:I18" si="2">C7/1000</f>
        <v>0.63100000000000001</v>
      </c>
      <c r="J7" s="4">
        <f t="shared" ref="J7:J18" si="3">E7</f>
        <v>0.62670601851788099</v>
      </c>
      <c r="L7" s="4">
        <f t="shared" si="0"/>
        <v>0.7416798732171157</v>
      </c>
      <c r="M7" s="4">
        <f t="shared" si="0"/>
        <v>0.75604769655478321</v>
      </c>
    </row>
    <row r="8" spans="1:13" x14ac:dyDescent="0.3">
      <c r="A8">
        <v>3</v>
      </c>
      <c r="B8">
        <v>2</v>
      </c>
      <c r="C8">
        <f>Data!B4</f>
        <v>468</v>
      </c>
      <c r="D8">
        <f>C7-C8</f>
        <v>163</v>
      </c>
      <c r="E8" s="4">
        <f t="shared" si="1"/>
        <v>0.47381964171746321</v>
      </c>
      <c r="F8" s="4">
        <f>E7-E8</f>
        <v>0.15288637680041778</v>
      </c>
      <c r="G8" s="5">
        <f t="shared" ref="G8:G13" si="4">D8*LN(F8)</f>
        <v>-306.12382380971792</v>
      </c>
      <c r="I8" s="4">
        <f t="shared" si="2"/>
        <v>0.46800000000000003</v>
      </c>
      <c r="J8" s="4">
        <f t="shared" si="3"/>
        <v>0.47381964171746321</v>
      </c>
      <c r="L8" s="4">
        <f t="shared" si="0"/>
        <v>0.81623931623931623</v>
      </c>
      <c r="M8" s="4">
        <f t="shared" si="0"/>
        <v>0.81882318749143013</v>
      </c>
    </row>
    <row r="9" spans="1:13" x14ac:dyDescent="0.3">
      <c r="A9">
        <v>4</v>
      </c>
      <c r="B9">
        <v>3</v>
      </c>
      <c r="C9">
        <f>Data!B5</f>
        <v>382</v>
      </c>
      <c r="D9">
        <f>C8-C9</f>
        <v>86</v>
      </c>
      <c r="E9" s="4">
        <f t="shared" si="1"/>
        <v>0.38797450932714062</v>
      </c>
      <c r="F9" s="4">
        <f>E8-E9</f>
        <v>8.5845132390322598E-2</v>
      </c>
      <c r="G9" s="5">
        <f t="shared" si="4"/>
        <v>-211.14809373369306</v>
      </c>
      <c r="I9" s="4">
        <f t="shared" si="2"/>
        <v>0.38200000000000001</v>
      </c>
      <c r="J9" s="4">
        <f t="shared" si="3"/>
        <v>0.38797450932714062</v>
      </c>
      <c r="L9" s="4">
        <f t="shared" si="0"/>
        <v>0.85340314136125661</v>
      </c>
      <c r="M9" s="4">
        <f t="shared" si="0"/>
        <v>0.85590317684969031</v>
      </c>
    </row>
    <row r="10" spans="1:13" x14ac:dyDescent="0.3">
      <c r="A10">
        <v>5</v>
      </c>
      <c r="B10">
        <v>4</v>
      </c>
      <c r="C10">
        <f>Data!B6</f>
        <v>326</v>
      </c>
      <c r="D10">
        <f>C9-C10</f>
        <v>56</v>
      </c>
      <c r="E10" s="4">
        <f t="shared" si="1"/>
        <v>0.33206861506979946</v>
      </c>
      <c r="F10" s="4">
        <f>E9-E10</f>
        <v>5.590589425734116E-2</v>
      </c>
      <c r="G10" s="5">
        <f t="shared" si="4"/>
        <v>-161.50878584363866</v>
      </c>
      <c r="I10" s="4">
        <f t="shared" si="2"/>
        <v>0.32600000000000001</v>
      </c>
      <c r="J10" s="4">
        <f t="shared" si="3"/>
        <v>0.33206861506979946</v>
      </c>
      <c r="L10" s="4">
        <f t="shared" si="0"/>
        <v>0.88650306748466245</v>
      </c>
      <c r="M10" s="4">
        <f t="shared" si="0"/>
        <v>0.88038401145952305</v>
      </c>
    </row>
    <row r="11" spans="1:13" x14ac:dyDescent="0.3">
      <c r="A11">
        <v>6</v>
      </c>
      <c r="B11">
        <v>5</v>
      </c>
      <c r="C11">
        <f>Data!B7</f>
        <v>289</v>
      </c>
      <c r="D11">
        <f t="shared" ref="D11:D13" si="5">C10-C11</f>
        <v>37</v>
      </c>
      <c r="E11" s="4">
        <f t="shared" si="1"/>
        <v>0.29234789941495826</v>
      </c>
      <c r="F11" s="4">
        <f t="shared" ref="F11:F13" si="6">E10-E11</f>
        <v>3.9720715654841199E-2</v>
      </c>
      <c r="G11" s="5">
        <f t="shared" si="4"/>
        <v>-119.35764963153778</v>
      </c>
      <c r="I11" s="4">
        <f t="shared" si="2"/>
        <v>0.28899999999999998</v>
      </c>
      <c r="J11" s="4">
        <f t="shared" si="3"/>
        <v>0.29234789941495826</v>
      </c>
      <c r="L11" s="4">
        <f t="shared" si="0"/>
        <v>0.90657439446366794</v>
      </c>
      <c r="M11" s="4">
        <f t="shared" si="0"/>
        <v>0.89775463619745399</v>
      </c>
    </row>
    <row r="12" spans="1:13" x14ac:dyDescent="0.3">
      <c r="A12">
        <v>7</v>
      </c>
      <c r="B12">
        <v>6</v>
      </c>
      <c r="C12">
        <f>Data!B8</f>
        <v>262</v>
      </c>
      <c r="D12">
        <f t="shared" si="5"/>
        <v>27</v>
      </c>
      <c r="E12" s="4">
        <f t="shared" si="1"/>
        <v>0.26245668208236572</v>
      </c>
      <c r="F12" s="4">
        <f t="shared" si="6"/>
        <v>2.9891217332592535E-2</v>
      </c>
      <c r="G12" s="5">
        <f t="shared" si="4"/>
        <v>-94.775145563606856</v>
      </c>
      <c r="I12" s="4">
        <f t="shared" si="2"/>
        <v>0.26200000000000001</v>
      </c>
      <c r="J12" s="4">
        <f t="shared" si="3"/>
        <v>0.26245668208236572</v>
      </c>
      <c r="L12" s="4">
        <f t="shared" si="0"/>
        <v>0.91984732824427473</v>
      </c>
      <c r="M12" s="4">
        <f t="shared" si="0"/>
        <v>0.91071988735084897</v>
      </c>
    </row>
    <row r="13" spans="1:13" x14ac:dyDescent="0.3">
      <c r="A13">
        <v>8</v>
      </c>
      <c r="B13">
        <v>7</v>
      </c>
      <c r="C13">
        <f>Data!B9</f>
        <v>241</v>
      </c>
      <c r="D13">
        <f t="shared" si="5"/>
        <v>21</v>
      </c>
      <c r="E13" s="4">
        <f t="shared" si="1"/>
        <v>0.2390245199405297</v>
      </c>
      <c r="F13" s="4">
        <f t="shared" si="6"/>
        <v>2.3432162141836022E-2</v>
      </c>
      <c r="G13" s="5">
        <f t="shared" si="4"/>
        <v>-78.826560745908324</v>
      </c>
      <c r="I13" s="4">
        <f t="shared" si="2"/>
        <v>0.24099999999999999</v>
      </c>
      <c r="J13" s="4">
        <f t="shared" si="3"/>
        <v>0.2390245199405297</v>
      </c>
      <c r="L13" s="4">
        <f t="shared" si="0"/>
        <v>0.92531120331950212</v>
      </c>
      <c r="M13" s="4">
        <f t="shared" si="0"/>
        <v>0.92076704389056574</v>
      </c>
    </row>
    <row r="14" spans="1:13" x14ac:dyDescent="0.3">
      <c r="A14">
        <v>9</v>
      </c>
      <c r="B14">
        <v>8</v>
      </c>
      <c r="C14">
        <f>Data!B10</f>
        <v>223</v>
      </c>
      <c r="E14" s="4">
        <f t="shared" si="1"/>
        <v>0.22008590064300312</v>
      </c>
      <c r="G14" s="5">
        <f>C13*LN(E13)</f>
        <v>-344.91658235912126</v>
      </c>
      <c r="I14" s="4">
        <f t="shared" si="2"/>
        <v>0.223</v>
      </c>
      <c r="J14" s="4">
        <f t="shared" si="3"/>
        <v>0.22008590064300312</v>
      </c>
      <c r="L14" s="4">
        <f t="shared" si="0"/>
        <v>0.92825112107623309</v>
      </c>
      <c r="M14" s="4">
        <f t="shared" si="0"/>
        <v>0.92878161954171212</v>
      </c>
    </row>
    <row r="15" spans="1:13" x14ac:dyDescent="0.3">
      <c r="A15">
        <v>10</v>
      </c>
      <c r="B15">
        <v>9</v>
      </c>
      <c r="C15">
        <f>Data!B11</f>
        <v>207</v>
      </c>
      <c r="E15" s="4">
        <f t="shared" si="1"/>
        <v>0.20441173923750477</v>
      </c>
      <c r="I15" s="4">
        <f t="shared" si="2"/>
        <v>0.20699999999999999</v>
      </c>
      <c r="J15" s="4">
        <f t="shared" si="3"/>
        <v>0.20441173923750477</v>
      </c>
      <c r="L15" s="4">
        <f t="shared" si="0"/>
        <v>0.9371980676328503</v>
      </c>
      <c r="M15" s="4">
        <f t="shared" si="0"/>
        <v>0.93532375416050673</v>
      </c>
    </row>
    <row r="16" spans="1:13" x14ac:dyDescent="0.3">
      <c r="A16">
        <v>11</v>
      </c>
      <c r="B16">
        <v>10</v>
      </c>
      <c r="C16">
        <f>Data!B12</f>
        <v>194</v>
      </c>
      <c r="E16" s="4">
        <f t="shared" si="1"/>
        <v>0.19119115533810152</v>
      </c>
      <c r="I16" s="4">
        <f t="shared" si="2"/>
        <v>0.19400000000000001</v>
      </c>
      <c r="J16" s="4">
        <f t="shared" si="3"/>
        <v>0.19119115533810152</v>
      </c>
      <c r="L16" s="4">
        <f t="shared" si="0"/>
        <v>0.94329896907216493</v>
      </c>
      <c r="M16" s="4">
        <f t="shared" si="0"/>
        <v>0.94076508523323099</v>
      </c>
    </row>
    <row r="17" spans="1:13" x14ac:dyDescent="0.3">
      <c r="A17">
        <v>12</v>
      </c>
      <c r="B17">
        <v>11</v>
      </c>
      <c r="C17">
        <f>Data!B13</f>
        <v>183</v>
      </c>
      <c r="E17" s="4">
        <f t="shared" si="1"/>
        <v>0.17986596354748899</v>
      </c>
      <c r="I17" s="4">
        <f t="shared" si="2"/>
        <v>0.183</v>
      </c>
      <c r="J17" s="4">
        <f t="shared" si="3"/>
        <v>0.17986596354748899</v>
      </c>
      <c r="L17" s="4">
        <f t="shared" si="0"/>
        <v>0.94535519125683054</v>
      </c>
      <c r="M17" s="4">
        <f t="shared" si="0"/>
        <v>0.94536188957965761</v>
      </c>
    </row>
    <row r="18" spans="1:13" x14ac:dyDescent="0.3">
      <c r="A18">
        <v>13</v>
      </c>
      <c r="B18">
        <v>12</v>
      </c>
      <c r="C18">
        <f>Data!B14</f>
        <v>173</v>
      </c>
      <c r="E18" s="4">
        <f t="shared" si="1"/>
        <v>0.17003842717032</v>
      </c>
      <c r="I18" s="4">
        <f t="shared" si="2"/>
        <v>0.17299999999999999</v>
      </c>
      <c r="J18" s="4">
        <f t="shared" si="3"/>
        <v>0.17003842717032</v>
      </c>
    </row>
    <row r="21" spans="1:13" x14ac:dyDescent="0.3">
      <c r="G21" s="4"/>
    </row>
    <row r="22" spans="1:13" x14ac:dyDescent="0.3">
      <c r="G22" s="4"/>
    </row>
    <row r="23" spans="1:13" x14ac:dyDescent="0.3">
      <c r="G23" s="4"/>
    </row>
    <row r="24" spans="1:13" x14ac:dyDescent="0.3">
      <c r="G24" s="4"/>
    </row>
    <row r="25" spans="1:13" x14ac:dyDescent="0.3">
      <c r="G25" s="4"/>
    </row>
    <row r="26" spans="1:13" x14ac:dyDescent="0.3">
      <c r="G26" s="4"/>
    </row>
    <row r="27" spans="1:13" x14ac:dyDescent="0.3">
      <c r="G27" s="4"/>
    </row>
    <row r="28" spans="1:13" x14ac:dyDescent="0.3">
      <c r="G28" s="4"/>
    </row>
    <row r="29" spans="1:13" x14ac:dyDescent="0.3">
      <c r="G29" s="4"/>
    </row>
    <row r="30" spans="1:13" x14ac:dyDescent="0.3">
      <c r="G30" s="4"/>
    </row>
    <row r="31" spans="1:13" x14ac:dyDescent="0.3">
      <c r="G31" s="4"/>
    </row>
    <row r="32" spans="1:13" x14ac:dyDescent="0.3">
      <c r="G32" s="4"/>
    </row>
  </sheetData>
  <pageMargins left="0.7" right="0.7" top="0.75" bottom="0.75" header="0.3" footer="0.3"/>
  <ignoredErrors>
    <ignoredError sqref="E7 E8:E13" formula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3"/>
  <sheetViews>
    <sheetView workbookViewId="0"/>
  </sheetViews>
  <sheetFormatPr defaultRowHeight="14.4" x14ac:dyDescent="0.3"/>
  <sheetData>
    <row r="1" spans="1:13" x14ac:dyDescent="0.3">
      <c r="A1" t="s">
        <v>3</v>
      </c>
      <c r="B1" s="4">
        <v>0.66807946173443988</v>
      </c>
      <c r="D1" s="3" t="s">
        <v>11</v>
      </c>
      <c r="E1" s="4">
        <f>GAMMALN(B1)+GAMMALN(B2)-GAMMALN(B1+B2)</f>
        <v>-0.56301653332482071</v>
      </c>
      <c r="G1" s="4"/>
    </row>
    <row r="2" spans="1:13" x14ac:dyDescent="0.3">
      <c r="A2" t="s">
        <v>4</v>
      </c>
      <c r="B2" s="4">
        <v>3.8060065750130603</v>
      </c>
      <c r="G2" s="4"/>
    </row>
    <row r="3" spans="1:13" x14ac:dyDescent="0.3">
      <c r="A3" t="s">
        <v>5</v>
      </c>
      <c r="B3" s="5">
        <f>SUM(G7:G14)</f>
        <v>-1611.1581474000163</v>
      </c>
      <c r="G3" s="5"/>
    </row>
    <row r="4" spans="1:13" x14ac:dyDescent="0.3">
      <c r="I4" s="7" t="s">
        <v>9</v>
      </c>
      <c r="J4" s="7"/>
      <c r="K4" s="7"/>
      <c r="L4" s="7" t="s">
        <v>15</v>
      </c>
      <c r="M4" s="7"/>
    </row>
    <row r="5" spans="1:13" x14ac:dyDescent="0.3">
      <c r="A5" s="3" t="s">
        <v>0</v>
      </c>
      <c r="B5" s="3" t="s">
        <v>6</v>
      </c>
      <c r="C5" s="3" t="s">
        <v>7</v>
      </c>
      <c r="D5" s="3" t="s">
        <v>8</v>
      </c>
      <c r="E5" s="3" t="s">
        <v>9</v>
      </c>
      <c r="F5" s="3" t="s">
        <v>10</v>
      </c>
      <c r="I5" s="3" t="s">
        <v>13</v>
      </c>
      <c r="J5" s="3" t="s">
        <v>14</v>
      </c>
      <c r="K5" s="3"/>
      <c r="L5" s="3" t="s">
        <v>13</v>
      </c>
      <c r="M5" s="3" t="s">
        <v>14</v>
      </c>
    </row>
    <row r="6" spans="1:13" x14ac:dyDescent="0.3">
      <c r="A6">
        <v>1</v>
      </c>
      <c r="B6">
        <v>0</v>
      </c>
      <c r="C6">
        <f>Data!C2</f>
        <v>1000</v>
      </c>
      <c r="E6" s="4">
        <f>EXP(GAMMALN($B$1)+GAMMALN($B$2+B6)-GAMMALN($B$1+$B$2+B6)-$E$1)</f>
        <v>1</v>
      </c>
      <c r="I6" s="4">
        <f>C6/1000</f>
        <v>1</v>
      </c>
      <c r="J6" s="4">
        <f>E6</f>
        <v>1</v>
      </c>
      <c r="L6" s="4">
        <f t="shared" ref="L6:M17" si="0">I7/I6</f>
        <v>0.86899999999999999</v>
      </c>
      <c r="M6" s="4">
        <f t="shared" si="0"/>
        <v>0.85067800300503216</v>
      </c>
    </row>
    <row r="7" spans="1:13" x14ac:dyDescent="0.3">
      <c r="A7">
        <v>2</v>
      </c>
      <c r="B7">
        <v>1</v>
      </c>
      <c r="C7">
        <f>Data!C3</f>
        <v>869</v>
      </c>
      <c r="D7">
        <f>C6-C7</f>
        <v>131</v>
      </c>
      <c r="E7" s="4">
        <f t="shared" ref="E7:E18" si="1">EXP(GAMMALN($B$1)+GAMMALN($B$2+B7)-GAMMALN($B$1+$B$2+B7)-$E$1)</f>
        <v>0.85067800300503216</v>
      </c>
      <c r="F7" s="4">
        <f>E6-E7</f>
        <v>0.14932199699496784</v>
      </c>
      <c r="G7" s="5">
        <f>D7*LN(F7)</f>
        <v>-249.11618289369702</v>
      </c>
      <c r="I7" s="4">
        <f t="shared" ref="I7:I18" si="2">C7/1000</f>
        <v>0.86899999999999999</v>
      </c>
      <c r="J7" s="4">
        <f t="shared" ref="J7:J18" si="3">E7</f>
        <v>0.85067800300503216</v>
      </c>
      <c r="L7" s="4">
        <f t="shared" si="0"/>
        <v>0.85500575373993093</v>
      </c>
      <c r="M7" s="4">
        <f t="shared" si="0"/>
        <v>0.87795598073365488</v>
      </c>
    </row>
    <row r="8" spans="1:13" x14ac:dyDescent="0.3">
      <c r="A8">
        <v>3</v>
      </c>
      <c r="B8">
        <v>2</v>
      </c>
      <c r="C8">
        <f>Data!C4</f>
        <v>743</v>
      </c>
      <c r="D8">
        <f>C7-C8</f>
        <v>126</v>
      </c>
      <c r="E8" s="4">
        <f t="shared" si="1"/>
        <v>0.74685784041683001</v>
      </c>
      <c r="F8" s="4">
        <f>E7-E8</f>
        <v>0.10382016258820215</v>
      </c>
      <c r="G8" s="5">
        <f t="shared" ref="G8:G13" si="4">D8*LN(F8)</f>
        <v>-285.40198039823775</v>
      </c>
      <c r="I8" s="4">
        <f t="shared" si="2"/>
        <v>0.74299999999999999</v>
      </c>
      <c r="J8" s="4">
        <f t="shared" si="3"/>
        <v>0.74685784041683001</v>
      </c>
      <c r="L8" s="4">
        <f t="shared" si="0"/>
        <v>0.8788694481830418</v>
      </c>
      <c r="M8" s="4">
        <f t="shared" si="0"/>
        <v>0.89680713880811092</v>
      </c>
    </row>
    <row r="9" spans="1:13" x14ac:dyDescent="0.3">
      <c r="A9">
        <v>4</v>
      </c>
      <c r="B9">
        <v>3</v>
      </c>
      <c r="C9">
        <f>Data!C5</f>
        <v>653</v>
      </c>
      <c r="D9">
        <f>C8-C9</f>
        <v>90</v>
      </c>
      <c r="E9" s="4">
        <f t="shared" si="1"/>
        <v>0.66978744296062198</v>
      </c>
      <c r="F9" s="4">
        <f>E8-E9</f>
        <v>7.7070397456208029E-2</v>
      </c>
      <c r="G9" s="5">
        <f t="shared" si="4"/>
        <v>-230.67324199123672</v>
      </c>
      <c r="I9" s="4">
        <f t="shared" si="2"/>
        <v>0.65300000000000002</v>
      </c>
      <c r="J9" s="4">
        <f t="shared" si="3"/>
        <v>0.66978744296062198</v>
      </c>
      <c r="L9" s="4">
        <f t="shared" si="0"/>
        <v>0.90811638591117905</v>
      </c>
      <c r="M9" s="4">
        <f t="shared" si="0"/>
        <v>0.91061389199298237</v>
      </c>
    </row>
    <row r="10" spans="1:13" x14ac:dyDescent="0.3">
      <c r="A10">
        <v>5</v>
      </c>
      <c r="B10">
        <v>4</v>
      </c>
      <c r="C10">
        <f>Data!C6</f>
        <v>593</v>
      </c>
      <c r="D10">
        <f>C9-C10</f>
        <v>60</v>
      </c>
      <c r="E10" s="4">
        <f t="shared" si="1"/>
        <v>0.60991775024239969</v>
      </c>
      <c r="F10" s="4">
        <f>E9-E10</f>
        <v>5.9869692718222289E-2</v>
      </c>
      <c r="G10" s="5">
        <f t="shared" si="4"/>
        <v>-168.93509199248339</v>
      </c>
      <c r="I10" s="4">
        <f t="shared" si="2"/>
        <v>0.59299999999999997</v>
      </c>
      <c r="J10" s="4">
        <f t="shared" si="3"/>
        <v>0.60991775024239969</v>
      </c>
      <c r="L10" s="4">
        <f t="shared" si="0"/>
        <v>0.9291736930860035</v>
      </c>
      <c r="M10" s="4">
        <f t="shared" si="0"/>
        <v>0.92116206292485991</v>
      </c>
    </row>
    <row r="11" spans="1:13" x14ac:dyDescent="0.3">
      <c r="A11">
        <v>6</v>
      </c>
      <c r="B11">
        <v>5</v>
      </c>
      <c r="C11">
        <f>Data!C7</f>
        <v>551</v>
      </c>
      <c r="D11">
        <f t="shared" ref="D11:D13" si="5">C10-C11</f>
        <v>42</v>
      </c>
      <c r="E11" s="4">
        <f t="shared" si="1"/>
        <v>0.5618330930277784</v>
      </c>
      <c r="F11" s="4">
        <f t="shared" ref="F11:F13" si="6">E10-E11</f>
        <v>4.8084657214621296E-2</v>
      </c>
      <c r="G11" s="5">
        <f t="shared" si="4"/>
        <v>-127.46126944241672</v>
      </c>
      <c r="I11" s="4">
        <f t="shared" si="2"/>
        <v>0.55100000000000005</v>
      </c>
      <c r="J11" s="4">
        <f t="shared" si="3"/>
        <v>0.5618330930277784</v>
      </c>
      <c r="L11" s="4">
        <f t="shared" si="0"/>
        <v>0.9382940108892921</v>
      </c>
      <c r="M11" s="4">
        <f t="shared" si="0"/>
        <v>0.92948349221833304</v>
      </c>
    </row>
    <row r="12" spans="1:13" x14ac:dyDescent="0.3">
      <c r="A12">
        <v>7</v>
      </c>
      <c r="B12">
        <v>6</v>
      </c>
      <c r="C12">
        <f>Data!C8</f>
        <v>517</v>
      </c>
      <c r="D12">
        <f t="shared" si="5"/>
        <v>34</v>
      </c>
      <c r="E12" s="4">
        <f t="shared" si="1"/>
        <v>0.52221458535128706</v>
      </c>
      <c r="F12" s="4">
        <f t="shared" si="6"/>
        <v>3.9618507676491332E-2</v>
      </c>
      <c r="G12" s="5">
        <f t="shared" si="4"/>
        <v>-109.76760274739031</v>
      </c>
      <c r="I12" s="4">
        <f t="shared" si="2"/>
        <v>0.51700000000000002</v>
      </c>
      <c r="J12" s="4">
        <f t="shared" si="3"/>
        <v>0.52221458535128706</v>
      </c>
      <c r="L12" s="4">
        <f t="shared" si="0"/>
        <v>0.94970986460348161</v>
      </c>
      <c r="M12" s="4">
        <f t="shared" si="0"/>
        <v>0.93621596582360478</v>
      </c>
    </row>
    <row r="13" spans="1:13" x14ac:dyDescent="0.3">
      <c r="A13">
        <v>8</v>
      </c>
      <c r="B13">
        <v>7</v>
      </c>
      <c r="C13">
        <f>Data!C9</f>
        <v>491</v>
      </c>
      <c r="D13">
        <f t="shared" si="5"/>
        <v>26</v>
      </c>
      <c r="E13" s="4">
        <f t="shared" si="1"/>
        <v>0.48890563239182849</v>
      </c>
      <c r="F13" s="4">
        <f t="shared" si="6"/>
        <v>3.3308952959458571E-2</v>
      </c>
      <c r="G13" s="5">
        <f t="shared" si="4"/>
        <v>-88.450155572742062</v>
      </c>
      <c r="I13" s="4">
        <f t="shared" si="2"/>
        <v>0.49099999999999999</v>
      </c>
      <c r="J13" s="4">
        <f t="shared" si="3"/>
        <v>0.48890563239182849</v>
      </c>
      <c r="L13" s="4">
        <f t="shared" si="0"/>
        <v>0.95315682281059066</v>
      </c>
      <c r="M13" s="4">
        <f t="shared" si="0"/>
        <v>0.94177493008202406</v>
      </c>
    </row>
    <row r="14" spans="1:13" x14ac:dyDescent="0.3">
      <c r="A14">
        <v>9</v>
      </c>
      <c r="B14">
        <v>8</v>
      </c>
      <c r="C14">
        <f>Data!C10</f>
        <v>468</v>
      </c>
      <c r="E14" s="4">
        <f t="shared" si="1"/>
        <v>0.46043906776252203</v>
      </c>
      <c r="G14" s="5">
        <f>C13*LN(E13)</f>
        <v>-351.35262236181222</v>
      </c>
      <c r="I14" s="4">
        <f t="shared" si="2"/>
        <v>0.46800000000000003</v>
      </c>
      <c r="J14" s="4">
        <f t="shared" si="3"/>
        <v>0.46043906776252203</v>
      </c>
      <c r="L14" s="4">
        <f t="shared" si="0"/>
        <v>0.95085470085470081</v>
      </c>
      <c r="M14" s="4">
        <f t="shared" si="0"/>
        <v>0.94644261232716798</v>
      </c>
    </row>
    <row r="15" spans="1:13" x14ac:dyDescent="0.3">
      <c r="A15">
        <v>10</v>
      </c>
      <c r="B15">
        <v>9</v>
      </c>
      <c r="C15">
        <f>Data!C11</f>
        <v>445</v>
      </c>
      <c r="E15" s="4">
        <f t="shared" si="1"/>
        <v>0.43577915411064727</v>
      </c>
      <c r="I15" s="4">
        <f t="shared" si="2"/>
        <v>0.44500000000000001</v>
      </c>
      <c r="J15" s="4">
        <f t="shared" si="3"/>
        <v>0.43577915411064727</v>
      </c>
      <c r="L15" s="4">
        <f t="shared" si="0"/>
        <v>0.95955056179775278</v>
      </c>
      <c r="M15" s="4">
        <f t="shared" si="0"/>
        <v>0.95041745615157625</v>
      </c>
    </row>
    <row r="16" spans="1:13" x14ac:dyDescent="0.3">
      <c r="A16">
        <v>11</v>
      </c>
      <c r="B16">
        <v>10</v>
      </c>
      <c r="C16">
        <f>Data!C12</f>
        <v>427</v>
      </c>
      <c r="E16" s="4">
        <f t="shared" si="1"/>
        <v>0.41417211509372709</v>
      </c>
      <c r="I16" s="4">
        <f t="shared" si="2"/>
        <v>0.42699999999999999</v>
      </c>
      <c r="J16" s="4">
        <f t="shared" si="3"/>
        <v>0.41417211509372709</v>
      </c>
      <c r="L16" s="4">
        <f t="shared" si="0"/>
        <v>0.95784543325526927</v>
      </c>
      <c r="M16" s="4">
        <f t="shared" si="0"/>
        <v>0.95384306407753494</v>
      </c>
    </row>
    <row r="17" spans="1:13" x14ac:dyDescent="0.3">
      <c r="A17">
        <v>12</v>
      </c>
      <c r="B17">
        <v>11</v>
      </c>
      <c r="C17">
        <f>Data!C13</f>
        <v>409</v>
      </c>
      <c r="E17" s="4">
        <f t="shared" si="1"/>
        <v>0.39505519931647409</v>
      </c>
      <c r="I17" s="4">
        <f t="shared" si="2"/>
        <v>0.40899999999999997</v>
      </c>
      <c r="J17" s="4">
        <f t="shared" si="3"/>
        <v>0.39505519931647409</v>
      </c>
      <c r="L17" s="4">
        <f t="shared" si="0"/>
        <v>0.96332518337408324</v>
      </c>
      <c r="M17" s="4">
        <f t="shared" si="0"/>
        <v>0.95682591785078963</v>
      </c>
    </row>
    <row r="18" spans="1:13" x14ac:dyDescent="0.3">
      <c r="A18">
        <v>13</v>
      </c>
      <c r="B18">
        <v>12</v>
      </c>
      <c r="C18">
        <f>Data!C14</f>
        <v>394</v>
      </c>
      <c r="E18" s="4">
        <f t="shared" si="1"/>
        <v>0.37799905368771197</v>
      </c>
      <c r="I18" s="4">
        <f t="shared" si="2"/>
        <v>0.39400000000000002</v>
      </c>
      <c r="J18" s="4">
        <f t="shared" si="3"/>
        <v>0.37799905368771197</v>
      </c>
    </row>
    <row r="21" spans="1:13" x14ac:dyDescent="0.3">
      <c r="G21" s="4"/>
    </row>
    <row r="22" spans="1:13" x14ac:dyDescent="0.3">
      <c r="G22" s="4"/>
    </row>
    <row r="23" spans="1:13" x14ac:dyDescent="0.3">
      <c r="G23" s="4"/>
    </row>
    <row r="24" spans="1:13" x14ac:dyDescent="0.3">
      <c r="G24" s="4"/>
    </row>
    <row r="25" spans="1:13" x14ac:dyDescent="0.3">
      <c r="G25" s="4"/>
    </row>
    <row r="26" spans="1:13" x14ac:dyDescent="0.3">
      <c r="G26" s="4"/>
    </row>
    <row r="27" spans="1:13" x14ac:dyDescent="0.3">
      <c r="G27" s="4"/>
    </row>
    <row r="28" spans="1:13" x14ac:dyDescent="0.3">
      <c r="G28" s="4"/>
    </row>
    <row r="29" spans="1:13" x14ac:dyDescent="0.3">
      <c r="G29" s="4"/>
    </row>
    <row r="30" spans="1:13" x14ac:dyDescent="0.3">
      <c r="G30" s="4"/>
    </row>
    <row r="31" spans="1:13" x14ac:dyDescent="0.3">
      <c r="G31" s="4"/>
    </row>
    <row r="32" spans="1:13" x14ac:dyDescent="0.3">
      <c r="G32" s="4"/>
    </row>
    <row r="33" spans="7:7" x14ac:dyDescent="0.3">
      <c r="G33" s="4"/>
    </row>
  </sheetData>
  <pageMargins left="0.7" right="0.7" top="0.75" bottom="0.75" header="0.3" footer="0.3"/>
  <ignoredErrors>
    <ignoredError sqref="E7:E13" formula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8"/>
  <sheetViews>
    <sheetView workbookViewId="0"/>
  </sheetViews>
  <sheetFormatPr defaultRowHeight="14.4" x14ac:dyDescent="0.3"/>
  <sheetData>
    <row r="1" spans="1:13" x14ac:dyDescent="0.3">
      <c r="A1" t="s">
        <v>3</v>
      </c>
      <c r="B1" s="4">
        <v>0.76366517549073287</v>
      </c>
      <c r="D1" s="3" t="s">
        <v>11</v>
      </c>
      <c r="E1" s="4">
        <f>GAMMALN(B1)+GAMMALN(B2)-GAMMALN(B1+B2)</f>
        <v>5.4937776837247113E-2</v>
      </c>
    </row>
    <row r="2" spans="1:13" x14ac:dyDescent="0.3">
      <c r="A2" t="s">
        <v>4</v>
      </c>
      <c r="B2" s="4">
        <v>1.2958288444668407</v>
      </c>
    </row>
    <row r="3" spans="1:13" x14ac:dyDescent="0.3">
      <c r="A3" t="s">
        <v>5</v>
      </c>
      <c r="B3" s="5">
        <f>SUM(G7:G11)</f>
        <v>-1401.5594235776807</v>
      </c>
    </row>
    <row r="4" spans="1:13" x14ac:dyDescent="0.3">
      <c r="I4" s="7" t="s">
        <v>9</v>
      </c>
      <c r="J4" s="7"/>
      <c r="K4" s="7"/>
      <c r="L4" s="7" t="s">
        <v>15</v>
      </c>
      <c r="M4" s="7"/>
    </row>
    <row r="5" spans="1:13" x14ac:dyDescent="0.3">
      <c r="A5" s="3" t="s">
        <v>0</v>
      </c>
      <c r="B5" s="3" t="s">
        <v>6</v>
      </c>
      <c r="C5" s="3" t="s">
        <v>7</v>
      </c>
      <c r="D5" s="3" t="s">
        <v>8</v>
      </c>
      <c r="E5" s="3" t="s">
        <v>9</v>
      </c>
      <c r="F5" s="3" t="s">
        <v>10</v>
      </c>
      <c r="I5" s="3" t="s">
        <v>13</v>
      </c>
      <c r="J5" s="3" t="s">
        <v>14</v>
      </c>
      <c r="K5" s="3"/>
      <c r="L5" s="3" t="s">
        <v>13</v>
      </c>
      <c r="M5" s="3" t="s">
        <v>14</v>
      </c>
    </row>
    <row r="6" spans="1:13" x14ac:dyDescent="0.3">
      <c r="A6">
        <v>1</v>
      </c>
      <c r="B6">
        <v>0</v>
      </c>
      <c r="C6">
        <f>Data!B2</f>
        <v>1000</v>
      </c>
      <c r="E6" s="4">
        <f>EXP(GAMMALN($B$1)+GAMMALN($B$2+B6)-GAMMALN($B$1+$B$2+B6)-$E$1)</f>
        <v>1</v>
      </c>
      <c r="I6" s="4">
        <f>C6/1000</f>
        <v>1</v>
      </c>
      <c r="J6" s="4">
        <f>E6</f>
        <v>1</v>
      </c>
      <c r="L6" s="4">
        <f t="shared" ref="L6:L17" si="0">I7/I6</f>
        <v>0.63100000000000001</v>
      </c>
      <c r="M6" s="4">
        <f t="shared" ref="M6:M17" si="1">J7/J6</f>
        <v>0.62919767278252914</v>
      </c>
    </row>
    <row r="7" spans="1:13" x14ac:dyDescent="0.3">
      <c r="A7">
        <v>2</v>
      </c>
      <c r="B7">
        <v>1</v>
      </c>
      <c r="C7">
        <f>Data!B3</f>
        <v>631</v>
      </c>
      <c r="D7">
        <f>C6-C7</f>
        <v>369</v>
      </c>
      <c r="E7" s="4">
        <f t="shared" ref="E7:E18" si="2">EXP(GAMMALN($B$1)+GAMMALN($B$2+B7)-GAMMALN($B$1+$B$2+B7)-$E$1)</f>
        <v>0.62919767278252914</v>
      </c>
      <c r="F7" s="4">
        <f>E6-E7</f>
        <v>0.37080232721747086</v>
      </c>
      <c r="G7" s="5">
        <f>D7*LN(F7)</f>
        <v>-366.07979639914015</v>
      </c>
      <c r="I7" s="4">
        <f t="shared" ref="I7:I18" si="3">C7/1000</f>
        <v>0.63100000000000001</v>
      </c>
      <c r="J7" s="4">
        <f t="shared" ref="J7:J18" si="4">E7</f>
        <v>0.62919767278252914</v>
      </c>
      <c r="L7" s="4">
        <f t="shared" si="0"/>
        <v>0.7416798732171157</v>
      </c>
      <c r="M7" s="4">
        <f t="shared" si="1"/>
        <v>0.75039494422632569</v>
      </c>
    </row>
    <row r="8" spans="1:13" x14ac:dyDescent="0.3">
      <c r="A8">
        <v>3</v>
      </c>
      <c r="B8">
        <v>2</v>
      </c>
      <c r="C8">
        <f>Data!B4</f>
        <v>468</v>
      </c>
      <c r="D8">
        <f>C7-C8</f>
        <v>163</v>
      </c>
      <c r="E8" s="4">
        <f t="shared" si="2"/>
        <v>0.4721467525749799</v>
      </c>
      <c r="F8" s="4">
        <f>E7-E8</f>
        <v>0.15705092020754924</v>
      </c>
      <c r="G8" s="5">
        <f>D8*LN(F8)</f>
        <v>-301.74318657083336</v>
      </c>
      <c r="I8" s="4">
        <f t="shared" si="3"/>
        <v>0.46800000000000003</v>
      </c>
      <c r="J8" s="4">
        <f t="shared" si="4"/>
        <v>0.4721467525749799</v>
      </c>
      <c r="L8" s="4">
        <f t="shared" si="0"/>
        <v>0.81623931623931623</v>
      </c>
      <c r="M8" s="4">
        <f t="shared" si="1"/>
        <v>0.81188168482664413</v>
      </c>
    </row>
    <row r="9" spans="1:13" x14ac:dyDescent="0.3">
      <c r="A9">
        <v>4</v>
      </c>
      <c r="B9">
        <v>3</v>
      </c>
      <c r="C9">
        <f>Data!B5</f>
        <v>382</v>
      </c>
      <c r="D9">
        <f>C8-C9</f>
        <v>86</v>
      </c>
      <c r="E9" s="4">
        <f t="shared" si="2"/>
        <v>0.38332730096600337</v>
      </c>
      <c r="F9" s="4">
        <f>E8-E9</f>
        <v>8.881945160897653E-2</v>
      </c>
      <c r="G9" s="5">
        <f>D9*LN(F9)</f>
        <v>-208.21886588562731</v>
      </c>
      <c r="I9" s="4">
        <f t="shared" si="3"/>
        <v>0.38200000000000001</v>
      </c>
      <c r="J9" s="4">
        <f t="shared" si="4"/>
        <v>0.38332730096600337</v>
      </c>
      <c r="L9" s="4">
        <f t="shared" si="0"/>
        <v>0.85340314136125661</v>
      </c>
      <c r="M9" s="4">
        <f t="shared" si="1"/>
        <v>0.84906293544801215</v>
      </c>
    </row>
    <row r="10" spans="1:13" x14ac:dyDescent="0.3">
      <c r="A10">
        <v>5</v>
      </c>
      <c r="B10">
        <v>4</v>
      </c>
      <c r="C10">
        <f>Data!B6</f>
        <v>326</v>
      </c>
      <c r="D10">
        <f>C9-C10</f>
        <v>56</v>
      </c>
      <c r="E10" s="4">
        <f t="shared" si="2"/>
        <v>0.32546900339555845</v>
      </c>
      <c r="F10" s="4">
        <f>E9-E10</f>
        <v>5.7858297570444917E-2</v>
      </c>
      <c r="G10" s="5">
        <f>D10*LN(F10)</f>
        <v>-159.58647057485325</v>
      </c>
      <c r="I10" s="4">
        <f t="shared" si="3"/>
        <v>0.32600000000000001</v>
      </c>
      <c r="J10" s="4">
        <f t="shared" si="4"/>
        <v>0.32546900339555845</v>
      </c>
      <c r="L10" s="4">
        <f t="shared" si="0"/>
        <v>0.88650306748466245</v>
      </c>
      <c r="M10" s="4">
        <f t="shared" si="1"/>
        <v>0.87397212160363147</v>
      </c>
    </row>
    <row r="11" spans="1:13" x14ac:dyDescent="0.3">
      <c r="A11">
        <v>6</v>
      </c>
      <c r="B11">
        <v>5</v>
      </c>
      <c r="C11">
        <f>Data!B7</f>
        <v>289</v>
      </c>
      <c r="E11" s="4">
        <f t="shared" si="2"/>
        <v>0.28445083541383576</v>
      </c>
      <c r="G11" s="5">
        <f>C10*LN(E10)</f>
        <v>-365.93110414722656</v>
      </c>
      <c r="I11" s="4">
        <f t="shared" si="3"/>
        <v>0.28899999999999998</v>
      </c>
      <c r="J11" s="4">
        <f t="shared" si="4"/>
        <v>0.28445083541383576</v>
      </c>
      <c r="L11" s="4">
        <f t="shared" si="0"/>
        <v>0.90657439446366794</v>
      </c>
      <c r="M11" s="4">
        <f t="shared" si="1"/>
        <v>0.89182437532607861</v>
      </c>
    </row>
    <row r="12" spans="1:13" x14ac:dyDescent="0.3">
      <c r="A12">
        <v>7</v>
      </c>
      <c r="B12">
        <v>6</v>
      </c>
      <c r="C12">
        <f>Data!B8</f>
        <v>262</v>
      </c>
      <c r="E12" s="4">
        <f t="shared" si="2"/>
        <v>0.25368018860392527</v>
      </c>
      <c r="I12" s="4">
        <f t="shared" si="3"/>
        <v>0.26200000000000001</v>
      </c>
      <c r="J12" s="4">
        <f t="shared" si="4"/>
        <v>0.25368018860392527</v>
      </c>
      <c r="L12" s="4">
        <f t="shared" si="0"/>
        <v>0.91984732824427473</v>
      </c>
      <c r="M12" s="4">
        <f t="shared" si="1"/>
        <v>0.90524651130707678</v>
      </c>
    </row>
    <row r="13" spans="1:13" x14ac:dyDescent="0.3">
      <c r="A13">
        <v>8</v>
      </c>
      <c r="B13">
        <v>7</v>
      </c>
      <c r="C13">
        <f>Data!B9</f>
        <v>241</v>
      </c>
      <c r="E13" s="4">
        <f t="shared" si="2"/>
        <v>0.2296431057214246</v>
      </c>
      <c r="I13" s="4">
        <f t="shared" si="3"/>
        <v>0.24099999999999999</v>
      </c>
      <c r="J13" s="4">
        <f t="shared" si="4"/>
        <v>0.2296431057214246</v>
      </c>
      <c r="L13" s="4">
        <f t="shared" si="0"/>
        <v>0.92531120331950212</v>
      </c>
      <c r="M13" s="4">
        <f t="shared" si="1"/>
        <v>0.91570553788009978</v>
      </c>
    </row>
    <row r="14" spans="1:13" x14ac:dyDescent="0.3">
      <c r="A14">
        <v>9</v>
      </c>
      <c r="B14">
        <v>8</v>
      </c>
      <c r="C14">
        <f>Data!B10</f>
        <v>223</v>
      </c>
      <c r="E14" s="4">
        <f t="shared" si="2"/>
        <v>0.21028546364509373</v>
      </c>
      <c r="I14" s="4">
        <f t="shared" si="3"/>
        <v>0.223</v>
      </c>
      <c r="J14" s="4">
        <f t="shared" si="4"/>
        <v>0.21028546364509373</v>
      </c>
      <c r="L14" s="4">
        <f t="shared" si="0"/>
        <v>0.92825112107623309</v>
      </c>
      <c r="M14" s="4">
        <f t="shared" si="1"/>
        <v>0.92408513052687713</v>
      </c>
    </row>
    <row r="15" spans="1:13" x14ac:dyDescent="0.3">
      <c r="A15">
        <v>10</v>
      </c>
      <c r="B15">
        <v>9</v>
      </c>
      <c r="C15">
        <f>Data!B11</f>
        <v>207</v>
      </c>
      <c r="E15" s="4">
        <f t="shared" si="2"/>
        <v>0.19432167012038132</v>
      </c>
      <c r="I15" s="4">
        <f t="shared" si="3"/>
        <v>0.20699999999999999</v>
      </c>
      <c r="J15" s="4">
        <f t="shared" si="4"/>
        <v>0.19432167012038132</v>
      </c>
      <c r="L15" s="4">
        <f t="shared" si="0"/>
        <v>0.9371980676328503</v>
      </c>
      <c r="M15" s="4">
        <f t="shared" si="1"/>
        <v>0.93094935680487256</v>
      </c>
    </row>
    <row r="16" spans="1:13" x14ac:dyDescent="0.3">
      <c r="A16">
        <v>11</v>
      </c>
      <c r="B16">
        <v>10</v>
      </c>
      <c r="C16">
        <f>Data!B12</f>
        <v>194</v>
      </c>
      <c r="E16" s="4">
        <f t="shared" si="2"/>
        <v>0.18090363381181762</v>
      </c>
      <c r="I16" s="4">
        <f t="shared" si="3"/>
        <v>0.19400000000000001</v>
      </c>
      <c r="J16" s="4">
        <f t="shared" si="4"/>
        <v>0.18090363381181762</v>
      </c>
      <c r="L16" s="4">
        <f t="shared" si="0"/>
        <v>0.94329896907216493</v>
      </c>
      <c r="M16" s="4">
        <f t="shared" si="1"/>
        <v>0.93667518933821892</v>
      </c>
    </row>
    <row r="17" spans="1:13" x14ac:dyDescent="0.3">
      <c r="A17">
        <v>12</v>
      </c>
      <c r="B17">
        <v>11</v>
      </c>
      <c r="C17">
        <f>Data!B13</f>
        <v>183</v>
      </c>
      <c r="E17" s="4">
        <f t="shared" si="2"/>
        <v>0.1694479454526561</v>
      </c>
      <c r="I17" s="4">
        <f t="shared" si="3"/>
        <v>0.183</v>
      </c>
      <c r="J17" s="4">
        <f t="shared" si="4"/>
        <v>0.1694479454526561</v>
      </c>
      <c r="L17" s="4">
        <f t="shared" si="0"/>
        <v>0.94535519125683054</v>
      </c>
      <c r="M17" s="4">
        <f t="shared" si="1"/>
        <v>0.94152413758728437</v>
      </c>
    </row>
    <row r="18" spans="1:13" x14ac:dyDescent="0.3">
      <c r="A18">
        <v>13</v>
      </c>
      <c r="B18">
        <v>12</v>
      </c>
      <c r="C18">
        <f>Data!B14</f>
        <v>173</v>
      </c>
      <c r="E18" s="4">
        <f t="shared" si="2"/>
        <v>0.15953933070824924</v>
      </c>
      <c r="I18" s="4">
        <f t="shared" si="3"/>
        <v>0.17299999999999999</v>
      </c>
      <c r="J18" s="4">
        <f t="shared" si="4"/>
        <v>0.15953933070824924</v>
      </c>
    </row>
  </sheetData>
  <pageMargins left="0.7" right="0.7" top="0.75" bottom="0.75" header="0.3" footer="0.3"/>
  <ignoredErrors>
    <ignoredError sqref="E7:E10" formula="1"/>
  </ignoredError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8"/>
  <sheetViews>
    <sheetView workbookViewId="0"/>
  </sheetViews>
  <sheetFormatPr defaultRowHeight="14.4" x14ac:dyDescent="0.3"/>
  <sheetData>
    <row r="1" spans="1:13" x14ac:dyDescent="0.3">
      <c r="A1" t="s">
        <v>3</v>
      </c>
      <c r="B1" s="4">
        <v>1.2809229434126097</v>
      </c>
      <c r="D1" s="3" t="s">
        <v>11</v>
      </c>
      <c r="E1" s="4">
        <f>GAMMALN(B1)+GAMMALN(B2)-GAMMALN(B1+B2)</f>
        <v>-2.7566200841471495</v>
      </c>
    </row>
    <row r="2" spans="1:13" x14ac:dyDescent="0.3">
      <c r="A2" t="s">
        <v>4</v>
      </c>
      <c r="B2" s="4">
        <v>7.7900156953983402</v>
      </c>
    </row>
    <row r="3" spans="1:13" x14ac:dyDescent="0.3">
      <c r="A3" t="s">
        <v>5</v>
      </c>
      <c r="B3" s="5">
        <f>SUM(G7:G11)</f>
        <v>-1225.1349070463011</v>
      </c>
    </row>
    <row r="4" spans="1:13" x14ac:dyDescent="0.3">
      <c r="I4" s="7" t="s">
        <v>9</v>
      </c>
      <c r="J4" s="7"/>
      <c r="K4" s="7"/>
      <c r="L4" s="7" t="s">
        <v>15</v>
      </c>
      <c r="M4" s="7"/>
    </row>
    <row r="5" spans="1:13" x14ac:dyDescent="0.3">
      <c r="A5" s="3" t="s">
        <v>0</v>
      </c>
      <c r="B5" s="3" t="s">
        <v>6</v>
      </c>
      <c r="C5" s="3" t="s">
        <v>7</v>
      </c>
      <c r="D5" s="3" t="s">
        <v>8</v>
      </c>
      <c r="E5" s="3" t="s">
        <v>9</v>
      </c>
      <c r="F5" s="3" t="s">
        <v>10</v>
      </c>
      <c r="I5" s="3" t="s">
        <v>13</v>
      </c>
      <c r="J5" s="3" t="s">
        <v>14</v>
      </c>
      <c r="K5" s="3"/>
      <c r="L5" s="3" t="s">
        <v>13</v>
      </c>
      <c r="M5" s="3" t="s">
        <v>14</v>
      </c>
    </row>
    <row r="6" spans="1:13" x14ac:dyDescent="0.3">
      <c r="A6">
        <v>1</v>
      </c>
      <c r="B6">
        <v>0</v>
      </c>
      <c r="C6">
        <f>Data!C2</f>
        <v>1000</v>
      </c>
      <c r="E6" s="4">
        <f>EXP(GAMMALN($B$1)+GAMMALN($B$2+B6)-GAMMALN($B$1+$B$2+B6)-$E$1)</f>
        <v>1</v>
      </c>
      <c r="I6" s="4">
        <f>C6/1000</f>
        <v>1</v>
      </c>
      <c r="J6" s="4">
        <f>E6</f>
        <v>1</v>
      </c>
      <c r="L6" s="4">
        <f t="shared" ref="L6:L17" si="0">I7/I6</f>
        <v>0.86899999999999999</v>
      </c>
      <c r="M6" s="4">
        <f t="shared" ref="M6:M17" si="1">J7/J6</f>
        <v>0.85878826939341546</v>
      </c>
    </row>
    <row r="7" spans="1:13" x14ac:dyDescent="0.3">
      <c r="A7">
        <v>2</v>
      </c>
      <c r="B7">
        <v>1</v>
      </c>
      <c r="C7">
        <f>Data!C3</f>
        <v>869</v>
      </c>
      <c r="D7">
        <f>C6-C7</f>
        <v>131</v>
      </c>
      <c r="E7" s="4">
        <f t="shared" ref="E7:E18" si="2">EXP(GAMMALN($B$1)+GAMMALN($B$2+B7)-GAMMALN($B$1+$B$2+B7)-$E$1)</f>
        <v>0.85878826939341546</v>
      </c>
      <c r="F7" s="4">
        <f>E6-E7</f>
        <v>0.14121173060658454</v>
      </c>
      <c r="G7" s="5">
        <f>D7*LN(F7)</f>
        <v>-256.4318292044735</v>
      </c>
      <c r="I7" s="4">
        <f t="shared" ref="I7:I18" si="3">C7/1000</f>
        <v>0.86899999999999999</v>
      </c>
      <c r="J7" s="4">
        <f t="shared" ref="J7:J18" si="4">E7</f>
        <v>0.85878826939341546</v>
      </c>
      <c r="L7" s="4">
        <f t="shared" si="0"/>
        <v>0.85500575373993093</v>
      </c>
      <c r="M7" s="4">
        <f t="shared" si="1"/>
        <v>0.87280997438747043</v>
      </c>
    </row>
    <row r="8" spans="1:13" x14ac:dyDescent="0.3">
      <c r="A8">
        <v>3</v>
      </c>
      <c r="B8">
        <v>2</v>
      </c>
      <c r="C8">
        <f>Data!C4</f>
        <v>743</v>
      </c>
      <c r="D8">
        <f>C7-C8</f>
        <v>126</v>
      </c>
      <c r="E8" s="4">
        <f t="shared" si="2"/>
        <v>0.74955896741352701</v>
      </c>
      <c r="F8" s="4">
        <f>E7-E8</f>
        <v>0.10922930197988845</v>
      </c>
      <c r="G8" s="5">
        <f>D8*LN(F8)</f>
        <v>-279.00254573315095</v>
      </c>
      <c r="I8" s="4">
        <f t="shared" si="3"/>
        <v>0.74299999999999999</v>
      </c>
      <c r="J8" s="4">
        <f t="shared" si="4"/>
        <v>0.74955896741352701</v>
      </c>
      <c r="L8" s="4">
        <f t="shared" si="0"/>
        <v>0.8788694481830418</v>
      </c>
      <c r="M8" s="4">
        <f t="shared" si="1"/>
        <v>0.88429861412814825</v>
      </c>
    </row>
    <row r="9" spans="1:13" x14ac:dyDescent="0.3">
      <c r="A9">
        <v>4</v>
      </c>
      <c r="B9">
        <v>3</v>
      </c>
      <c r="C9">
        <f>Data!C5</f>
        <v>653</v>
      </c>
      <c r="D9">
        <f>C8-C9</f>
        <v>90</v>
      </c>
      <c r="E9" s="4">
        <f t="shared" si="2"/>
        <v>0.66283395609110773</v>
      </c>
      <c r="F9" s="4">
        <f>E8-E9</f>
        <v>8.6725011322419276E-2</v>
      </c>
      <c r="G9" s="5">
        <f>D9*LN(F9)</f>
        <v>-220.0511660013816</v>
      </c>
      <c r="I9" s="4">
        <f t="shared" si="3"/>
        <v>0.65300000000000002</v>
      </c>
      <c r="J9" s="4">
        <f t="shared" si="4"/>
        <v>0.66283395609110773</v>
      </c>
      <c r="L9" s="4">
        <f t="shared" si="0"/>
        <v>0.90811638591117905</v>
      </c>
      <c r="M9" s="4">
        <f t="shared" si="1"/>
        <v>0.89388373334165472</v>
      </c>
    </row>
    <row r="10" spans="1:13" x14ac:dyDescent="0.3">
      <c r="A10">
        <v>5</v>
      </c>
      <c r="B10">
        <v>4</v>
      </c>
      <c r="C10">
        <f>Data!C6</f>
        <v>593</v>
      </c>
      <c r="D10">
        <f>C9-C10</f>
        <v>60</v>
      </c>
      <c r="E10" s="4">
        <f t="shared" si="2"/>
        <v>0.59249649125633785</v>
      </c>
      <c r="F10" s="4">
        <f>E9-E10</f>
        <v>7.0337464834769881E-2</v>
      </c>
      <c r="G10" s="5">
        <f>D10*LN(F10)</f>
        <v>-159.26704165036932</v>
      </c>
      <c r="I10" s="4">
        <f t="shared" si="3"/>
        <v>0.59299999999999997</v>
      </c>
      <c r="J10" s="4">
        <f t="shared" si="4"/>
        <v>0.59249649125633785</v>
      </c>
      <c r="L10" s="4">
        <f t="shared" si="0"/>
        <v>0.9291736930860035</v>
      </c>
      <c r="M10" s="4">
        <f t="shared" si="1"/>
        <v>0.90200222196673896</v>
      </c>
    </row>
    <row r="11" spans="1:13" x14ac:dyDescent="0.3">
      <c r="A11">
        <v>6</v>
      </c>
      <c r="B11">
        <v>5</v>
      </c>
      <c r="C11">
        <f>Data!C7</f>
        <v>551</v>
      </c>
      <c r="E11" s="4">
        <f t="shared" si="2"/>
        <v>0.53443315162071325</v>
      </c>
      <c r="G11" s="5">
        <f>C10*LN(E10)</f>
        <v>-310.38232445692586</v>
      </c>
      <c r="I11" s="4">
        <f t="shared" si="3"/>
        <v>0.55100000000000005</v>
      </c>
      <c r="J11" s="4">
        <f t="shared" si="4"/>
        <v>0.53443315162071325</v>
      </c>
      <c r="L11" s="4">
        <f t="shared" si="0"/>
        <v>0.9382940108892921</v>
      </c>
      <c r="M11" s="4">
        <f t="shared" si="1"/>
        <v>0.90896677355414757</v>
      </c>
    </row>
    <row r="12" spans="1:13" x14ac:dyDescent="0.3">
      <c r="A12">
        <v>7</v>
      </c>
      <c r="B12">
        <v>6</v>
      </c>
      <c r="C12">
        <f>Data!C8</f>
        <v>517</v>
      </c>
      <c r="E12" s="4">
        <f t="shared" si="2"/>
        <v>0.48578197750905427</v>
      </c>
      <c r="I12" s="4">
        <f t="shared" si="3"/>
        <v>0.51700000000000002</v>
      </c>
      <c r="J12" s="4">
        <f t="shared" si="4"/>
        <v>0.48578197750905427</v>
      </c>
      <c r="L12" s="4">
        <f t="shared" si="0"/>
        <v>0.94970986460348161</v>
      </c>
      <c r="M12" s="4">
        <f t="shared" si="1"/>
        <v>0.9150070891992087</v>
      </c>
    </row>
    <row r="13" spans="1:13" x14ac:dyDescent="0.3">
      <c r="A13">
        <v>8</v>
      </c>
      <c r="B13">
        <v>7</v>
      </c>
      <c r="C13">
        <f>Data!C9</f>
        <v>491</v>
      </c>
      <c r="E13" s="4">
        <f t="shared" si="2"/>
        <v>0.44449395322599522</v>
      </c>
      <c r="I13" s="4">
        <f t="shared" si="3"/>
        <v>0.49099999999999999</v>
      </c>
      <c r="J13" s="4">
        <f t="shared" si="4"/>
        <v>0.44449395322599522</v>
      </c>
      <c r="L13" s="4">
        <f t="shared" si="0"/>
        <v>0.95315682281059066</v>
      </c>
      <c r="M13" s="4">
        <f t="shared" si="1"/>
        <v>0.92029569820401069</v>
      </c>
    </row>
    <row r="14" spans="1:13" x14ac:dyDescent="0.3">
      <c r="A14">
        <v>9</v>
      </c>
      <c r="B14">
        <v>8</v>
      </c>
      <c r="C14">
        <f>Data!C10</f>
        <v>468</v>
      </c>
      <c r="E14" s="4">
        <f t="shared" si="2"/>
        <v>0.40906587303157815</v>
      </c>
      <c r="I14" s="4">
        <f t="shared" si="3"/>
        <v>0.46800000000000003</v>
      </c>
      <c r="J14" s="4">
        <f t="shared" si="4"/>
        <v>0.40906587303157815</v>
      </c>
      <c r="L14" s="4">
        <f t="shared" si="0"/>
        <v>0.95085470085470081</v>
      </c>
      <c r="M14" s="4">
        <f t="shared" si="1"/>
        <v>0.92496470343460613</v>
      </c>
    </row>
    <row r="15" spans="1:13" x14ac:dyDescent="0.3">
      <c r="A15">
        <v>10</v>
      </c>
      <c r="B15">
        <v>9</v>
      </c>
      <c r="C15">
        <f>Data!C11</f>
        <v>445</v>
      </c>
      <c r="E15" s="4">
        <f t="shared" si="2"/>
        <v>0.37837149393387193</v>
      </c>
      <c r="I15" s="4">
        <f t="shared" si="3"/>
        <v>0.44500000000000001</v>
      </c>
      <c r="J15" s="4">
        <f t="shared" si="4"/>
        <v>0.37837149393387193</v>
      </c>
      <c r="L15" s="4">
        <f t="shared" si="0"/>
        <v>0.95955056179775278</v>
      </c>
      <c r="M15" s="4">
        <f t="shared" si="1"/>
        <v>0.92911696680427625</v>
      </c>
    </row>
    <row r="16" spans="1:13" x14ac:dyDescent="0.3">
      <c r="A16">
        <v>11</v>
      </c>
      <c r="B16">
        <v>10</v>
      </c>
      <c r="C16">
        <f>Data!C12</f>
        <v>427</v>
      </c>
      <c r="E16" s="4">
        <f t="shared" si="2"/>
        <v>0.35155137476904169</v>
      </c>
      <c r="I16" s="4">
        <f t="shared" si="3"/>
        <v>0.42699999999999999</v>
      </c>
      <c r="J16" s="4">
        <f t="shared" si="4"/>
        <v>0.35155137476904169</v>
      </c>
      <c r="L16" s="4">
        <f t="shared" si="0"/>
        <v>0.95784543325526927</v>
      </c>
      <c r="M16" s="4">
        <f t="shared" si="1"/>
        <v>0.93283377563778724</v>
      </c>
    </row>
    <row r="17" spans="1:13" x14ac:dyDescent="0.3">
      <c r="A17">
        <v>12</v>
      </c>
      <c r="B17">
        <v>11</v>
      </c>
      <c r="C17">
        <f>Data!C13</f>
        <v>409</v>
      </c>
      <c r="E17" s="4">
        <f t="shared" si="2"/>
        <v>0.32793899625645989</v>
      </c>
      <c r="I17" s="4">
        <f t="shared" si="3"/>
        <v>0.40899999999999997</v>
      </c>
      <c r="J17" s="4">
        <f t="shared" si="4"/>
        <v>0.32793899625645989</v>
      </c>
      <c r="L17" s="4">
        <f t="shared" si="0"/>
        <v>0.96332518337408324</v>
      </c>
      <c r="M17" s="4">
        <f t="shared" si="1"/>
        <v>0.93618021725522127</v>
      </c>
    </row>
    <row r="18" spans="1:13" x14ac:dyDescent="0.3">
      <c r="A18">
        <v>13</v>
      </c>
      <c r="B18">
        <v>12</v>
      </c>
      <c r="C18">
        <f>Data!C14</f>
        <v>394</v>
      </c>
      <c r="E18" s="4">
        <f t="shared" si="2"/>
        <v>0.30701000076183182</v>
      </c>
      <c r="I18" s="4">
        <f t="shared" si="3"/>
        <v>0.39400000000000002</v>
      </c>
      <c r="J18" s="4">
        <f t="shared" si="4"/>
        <v>0.30701000076183182</v>
      </c>
    </row>
  </sheetData>
  <pageMargins left="0.7" right="0.7" top="0.75" bottom="0.75" header="0.3" footer="0.3"/>
  <ignoredErrors>
    <ignoredError sqref="E7:E10" formula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8"/>
  <sheetViews>
    <sheetView workbookViewId="0"/>
  </sheetViews>
  <sheetFormatPr defaultRowHeight="14.4" x14ac:dyDescent="0.3"/>
  <sheetData>
    <row r="1" spans="1:13" x14ac:dyDescent="0.3">
      <c r="A1" t="s">
        <v>18</v>
      </c>
      <c r="B1" s="4">
        <v>0.37386151336548568</v>
      </c>
      <c r="D1" s="3"/>
    </row>
    <row r="2" spans="1:13" x14ac:dyDescent="0.3">
      <c r="A2" t="s">
        <v>12</v>
      </c>
      <c r="B2" s="4">
        <v>0.63585734252281689</v>
      </c>
    </row>
    <row r="3" spans="1:13" x14ac:dyDescent="0.3">
      <c r="A3" t="s">
        <v>5</v>
      </c>
      <c r="B3" s="5">
        <f>SUM(G7:G11)</f>
        <v>-1404.0081748255727</v>
      </c>
    </row>
    <row r="4" spans="1:13" x14ac:dyDescent="0.3">
      <c r="I4" s="7" t="s">
        <v>9</v>
      </c>
      <c r="J4" s="7"/>
      <c r="K4" s="7"/>
      <c r="L4" s="7" t="s">
        <v>15</v>
      </c>
      <c r="M4" s="7"/>
    </row>
    <row r="5" spans="1:13" x14ac:dyDescent="0.3">
      <c r="A5" s="3" t="s">
        <v>0</v>
      </c>
      <c r="B5" s="3" t="s">
        <v>6</v>
      </c>
      <c r="C5" s="3" t="s">
        <v>7</v>
      </c>
      <c r="D5" s="3" t="s">
        <v>8</v>
      </c>
      <c r="E5" s="3" t="s">
        <v>9</v>
      </c>
      <c r="F5" s="3" t="s">
        <v>10</v>
      </c>
      <c r="I5" s="3" t="s">
        <v>13</v>
      </c>
      <c r="J5" s="3" t="s">
        <v>14</v>
      </c>
      <c r="K5" s="3"/>
      <c r="L5" s="3" t="s">
        <v>13</v>
      </c>
      <c r="M5" s="3" t="s">
        <v>14</v>
      </c>
    </row>
    <row r="6" spans="1:13" x14ac:dyDescent="0.3">
      <c r="A6">
        <v>1</v>
      </c>
      <c r="B6">
        <v>0</v>
      </c>
      <c r="C6">
        <f>Data!B2</f>
        <v>1000</v>
      </c>
      <c r="E6" s="4">
        <f>(1-$B$1)^(B6^$B$2)</f>
        <v>1</v>
      </c>
      <c r="I6" s="4">
        <f>C6/1000</f>
        <v>1</v>
      </c>
      <c r="J6" s="4">
        <f>E6</f>
        <v>1</v>
      </c>
      <c r="L6" s="4">
        <f t="shared" ref="L6:M17" si="0">I7/I6</f>
        <v>0.63100000000000001</v>
      </c>
      <c r="M6" s="4">
        <f t="shared" si="0"/>
        <v>0.62613848663451432</v>
      </c>
    </row>
    <row r="7" spans="1:13" x14ac:dyDescent="0.3">
      <c r="A7">
        <v>2</v>
      </c>
      <c r="B7">
        <v>1</v>
      </c>
      <c r="C7">
        <f>Data!B3</f>
        <v>631</v>
      </c>
      <c r="D7">
        <f>C6-C7</f>
        <v>369</v>
      </c>
      <c r="E7" s="4">
        <f t="shared" ref="E7:E18" si="1">(1-$B$1)^(B7^$B$2)</f>
        <v>0.62613848663451432</v>
      </c>
      <c r="F7" s="4">
        <f>E6-E7</f>
        <v>0.37386151336548568</v>
      </c>
      <c r="G7" s="5">
        <f>D7*LN(F7)</f>
        <v>-363.04796921060426</v>
      </c>
      <c r="I7" s="4">
        <f t="shared" ref="I7:I18" si="2">C7/1000</f>
        <v>0.63100000000000001</v>
      </c>
      <c r="J7" s="4">
        <f t="shared" ref="J7:J18" si="3">E7</f>
        <v>0.62613848663451432</v>
      </c>
      <c r="L7" s="4">
        <f t="shared" si="0"/>
        <v>0.7416798732171157</v>
      </c>
      <c r="M7" s="4">
        <f t="shared" si="0"/>
        <v>0.77158484403307681</v>
      </c>
    </row>
    <row r="8" spans="1:13" x14ac:dyDescent="0.3">
      <c r="A8">
        <v>3</v>
      </c>
      <c r="B8">
        <v>2</v>
      </c>
      <c r="C8">
        <f>Data!B4</f>
        <v>468</v>
      </c>
      <c r="D8">
        <f>C7-C8</f>
        <v>163</v>
      </c>
      <c r="E8" s="4">
        <f t="shared" si="1"/>
        <v>0.48311896655299846</v>
      </c>
      <c r="F8" s="4">
        <f>E7-E8</f>
        <v>0.14301952008151586</v>
      </c>
      <c r="G8" s="5">
        <f>D8*LN(F8)</f>
        <v>-316.99818709735735</v>
      </c>
      <c r="I8" s="4">
        <f t="shared" si="2"/>
        <v>0.46800000000000003</v>
      </c>
      <c r="J8" s="4">
        <f t="shared" si="3"/>
        <v>0.48311896655299846</v>
      </c>
      <c r="L8" s="4">
        <f t="shared" si="0"/>
        <v>0.81623931623931623</v>
      </c>
      <c r="M8" s="4">
        <f t="shared" si="0"/>
        <v>0.80738241799931709</v>
      </c>
    </row>
    <row r="9" spans="1:13" x14ac:dyDescent="0.3">
      <c r="A9">
        <v>4</v>
      </c>
      <c r="B9">
        <v>3</v>
      </c>
      <c r="C9">
        <f>Data!B5</f>
        <v>382</v>
      </c>
      <c r="D9">
        <f>C8-C9</f>
        <v>86</v>
      </c>
      <c r="E9" s="4">
        <f t="shared" si="1"/>
        <v>0.39006175939689108</v>
      </c>
      <c r="F9" s="4">
        <f>E8-E9</f>
        <v>9.305720715610738E-2</v>
      </c>
      <c r="G9" s="5">
        <f>D9*LN(F9)</f>
        <v>-204.21051260407197</v>
      </c>
      <c r="I9" s="4">
        <f t="shared" si="2"/>
        <v>0.38200000000000001</v>
      </c>
      <c r="J9" s="4">
        <f t="shared" si="3"/>
        <v>0.39006175939689108</v>
      </c>
      <c r="L9" s="4">
        <f t="shared" si="0"/>
        <v>0.85340314136125661</v>
      </c>
      <c r="M9" s="4">
        <f t="shared" si="0"/>
        <v>0.82780992897491801</v>
      </c>
    </row>
    <row r="10" spans="1:13" x14ac:dyDescent="0.3">
      <c r="A10">
        <v>5</v>
      </c>
      <c r="B10">
        <v>4</v>
      </c>
      <c r="C10">
        <f>Data!B6</f>
        <v>326</v>
      </c>
      <c r="D10">
        <f>C9-C10</f>
        <v>56</v>
      </c>
      <c r="E10" s="4">
        <f t="shared" si="1"/>
        <v>0.32289699734217198</v>
      </c>
      <c r="F10" s="4">
        <f>E9-E10</f>
        <v>6.7164762054719107E-2</v>
      </c>
      <c r="G10" s="5">
        <f>D10*LN(F10)</f>
        <v>-151.23396641757518</v>
      </c>
      <c r="I10" s="4">
        <f t="shared" si="2"/>
        <v>0.32600000000000001</v>
      </c>
      <c r="J10" s="4">
        <f t="shared" si="3"/>
        <v>0.32289699734217198</v>
      </c>
      <c r="L10" s="4">
        <f t="shared" si="0"/>
        <v>0.88650306748466245</v>
      </c>
      <c r="M10" s="4">
        <f t="shared" si="0"/>
        <v>0.84170189420209851</v>
      </c>
    </row>
    <row r="11" spans="1:13" x14ac:dyDescent="0.3">
      <c r="A11">
        <v>6</v>
      </c>
      <c r="B11">
        <v>5</v>
      </c>
      <c r="C11">
        <f>Data!B7</f>
        <v>289</v>
      </c>
      <c r="E11" s="4">
        <f t="shared" si="1"/>
        <v>0.27178301429507612</v>
      </c>
      <c r="G11" s="5">
        <f>C10*LN(E10)</f>
        <v>-368.51753949596394</v>
      </c>
      <c r="I11" s="4">
        <f t="shared" si="2"/>
        <v>0.28899999999999998</v>
      </c>
      <c r="J11" s="4">
        <f t="shared" si="3"/>
        <v>0.27178301429507612</v>
      </c>
      <c r="L11" s="4">
        <f t="shared" si="0"/>
        <v>0.90657439446366794</v>
      </c>
      <c r="M11" s="4">
        <f t="shared" si="0"/>
        <v>0.852031862176169</v>
      </c>
    </row>
    <row r="12" spans="1:13" x14ac:dyDescent="0.3">
      <c r="A12">
        <v>7</v>
      </c>
      <c r="B12">
        <v>6</v>
      </c>
      <c r="C12">
        <f>Data!B8</f>
        <v>262</v>
      </c>
      <c r="E12" s="4">
        <f t="shared" si="1"/>
        <v>0.23156778777768608</v>
      </c>
      <c r="I12" s="4">
        <f t="shared" si="2"/>
        <v>0.26200000000000001</v>
      </c>
      <c r="J12" s="4">
        <f t="shared" si="3"/>
        <v>0.23156778777768608</v>
      </c>
      <c r="L12" s="4">
        <f t="shared" si="0"/>
        <v>0.91984732824427473</v>
      </c>
      <c r="M12" s="4">
        <f t="shared" si="0"/>
        <v>0.86014761636479864</v>
      </c>
    </row>
    <row r="13" spans="1:13" x14ac:dyDescent="0.3">
      <c r="A13">
        <v>8</v>
      </c>
      <c r="B13">
        <v>7</v>
      </c>
      <c r="C13">
        <f>Data!B9</f>
        <v>241</v>
      </c>
      <c r="E13" s="4">
        <f t="shared" si="1"/>
        <v>0.19918248068384622</v>
      </c>
      <c r="I13" s="4">
        <f t="shared" si="2"/>
        <v>0.24099999999999999</v>
      </c>
      <c r="J13" s="4">
        <f t="shared" si="3"/>
        <v>0.19918248068384622</v>
      </c>
      <c r="L13" s="4">
        <f t="shared" si="0"/>
        <v>0.92531120331950212</v>
      </c>
      <c r="M13" s="4">
        <f t="shared" si="0"/>
        <v>0.86676751857103185</v>
      </c>
    </row>
    <row r="14" spans="1:13" x14ac:dyDescent="0.3">
      <c r="A14">
        <v>9</v>
      </c>
      <c r="B14">
        <v>8</v>
      </c>
      <c r="C14">
        <f>Data!B10</f>
        <v>223</v>
      </c>
      <c r="E14" s="4">
        <f t="shared" si="1"/>
        <v>0.17264490452515988</v>
      </c>
      <c r="I14" s="4">
        <f t="shared" si="2"/>
        <v>0.223</v>
      </c>
      <c r="J14" s="4">
        <f t="shared" si="3"/>
        <v>0.17264490452515988</v>
      </c>
      <c r="L14" s="4">
        <f t="shared" si="0"/>
        <v>0.92825112107623309</v>
      </c>
      <c r="M14" s="4">
        <f t="shared" si="0"/>
        <v>0.87231667571471438</v>
      </c>
    </row>
    <row r="15" spans="1:13" x14ac:dyDescent="0.3">
      <c r="A15">
        <v>10</v>
      </c>
      <c r="B15">
        <v>9</v>
      </c>
      <c r="C15">
        <f>Data!B11</f>
        <v>207</v>
      </c>
      <c r="E15" s="4">
        <f t="shared" si="1"/>
        <v>0.15060102919447171</v>
      </c>
      <c r="I15" s="4">
        <f t="shared" si="2"/>
        <v>0.20699999999999999</v>
      </c>
      <c r="J15" s="4">
        <f t="shared" si="3"/>
        <v>0.15060102919447171</v>
      </c>
      <c r="L15" s="4">
        <f t="shared" si="0"/>
        <v>0.9371980676328503</v>
      </c>
      <c r="M15" s="4">
        <f t="shared" si="0"/>
        <v>0.8770659329209165</v>
      </c>
    </row>
    <row r="16" spans="1:13" x14ac:dyDescent="0.3">
      <c r="A16">
        <v>11</v>
      </c>
      <c r="B16">
        <v>10</v>
      </c>
      <c r="C16">
        <f>Data!B12</f>
        <v>194</v>
      </c>
      <c r="E16" s="4">
        <f t="shared" si="1"/>
        <v>0.13208703216929951</v>
      </c>
      <c r="I16" s="4">
        <f t="shared" si="2"/>
        <v>0.19400000000000001</v>
      </c>
      <c r="J16" s="4">
        <f t="shared" si="3"/>
        <v>0.13208703216929951</v>
      </c>
      <c r="L16" s="4">
        <f t="shared" si="0"/>
        <v>0.94329896907216493</v>
      </c>
      <c r="M16" s="4">
        <f t="shared" si="0"/>
        <v>0.8811976389411641</v>
      </c>
    </row>
    <row r="17" spans="1:13" x14ac:dyDescent="0.3">
      <c r="A17">
        <v>12</v>
      </c>
      <c r="B17">
        <v>11</v>
      </c>
      <c r="C17">
        <f>Data!B13</f>
        <v>183</v>
      </c>
      <c r="E17" s="4">
        <f t="shared" si="1"/>
        <v>0.11639478088233232</v>
      </c>
      <c r="I17" s="4">
        <f t="shared" si="2"/>
        <v>0.183</v>
      </c>
      <c r="J17" s="4">
        <f t="shared" si="3"/>
        <v>0.11639478088233232</v>
      </c>
      <c r="L17" s="4">
        <f t="shared" si="0"/>
        <v>0.94535519125683054</v>
      </c>
      <c r="M17" s="4">
        <f t="shared" si="0"/>
        <v>0.88483994252183384</v>
      </c>
    </row>
    <row r="18" spans="1:13" x14ac:dyDescent="0.3">
      <c r="A18">
        <v>13</v>
      </c>
      <c r="B18">
        <v>12</v>
      </c>
      <c r="C18">
        <f>Data!B14</f>
        <v>173</v>
      </c>
      <c r="E18" s="4">
        <f t="shared" si="1"/>
        <v>0.10299075122576437</v>
      </c>
      <c r="I18" s="4">
        <f t="shared" si="2"/>
        <v>0.17299999999999999</v>
      </c>
      <c r="J18" s="4">
        <f t="shared" si="3"/>
        <v>0.10299075122576437</v>
      </c>
    </row>
  </sheetData>
  <pageMargins left="0.7" right="0.7" top="0.75" bottom="0.75" header="0.3" footer="0.3"/>
  <ignoredErrors>
    <ignoredError sqref="E7:E10" formula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18"/>
  <sheetViews>
    <sheetView workbookViewId="0"/>
  </sheetViews>
  <sheetFormatPr defaultRowHeight="14.4" x14ac:dyDescent="0.3"/>
  <sheetData>
    <row r="1" spans="1:13" x14ac:dyDescent="0.3">
      <c r="A1" t="s">
        <v>18</v>
      </c>
      <c r="B1" s="4">
        <v>0.13844082028198895</v>
      </c>
      <c r="D1" s="3"/>
    </row>
    <row r="2" spans="1:13" x14ac:dyDescent="0.3">
      <c r="A2" t="s">
        <v>12</v>
      </c>
      <c r="B2" s="4">
        <v>0.91014456621144124</v>
      </c>
    </row>
    <row r="3" spans="1:13" x14ac:dyDescent="0.3">
      <c r="A3" t="s">
        <v>5</v>
      </c>
      <c r="B3" s="5">
        <f>SUM(G7:G11)</f>
        <v>-1226.5488501740501</v>
      </c>
    </row>
    <row r="4" spans="1:13" x14ac:dyDescent="0.3">
      <c r="I4" s="7" t="s">
        <v>9</v>
      </c>
      <c r="J4" s="7"/>
      <c r="K4" s="7"/>
      <c r="L4" s="7" t="s">
        <v>15</v>
      </c>
      <c r="M4" s="7"/>
    </row>
    <row r="5" spans="1:13" x14ac:dyDescent="0.3">
      <c r="A5" s="3" t="s">
        <v>0</v>
      </c>
      <c r="B5" s="3" t="s">
        <v>6</v>
      </c>
      <c r="C5" s="3" t="s">
        <v>7</v>
      </c>
      <c r="D5" s="3" t="s">
        <v>8</v>
      </c>
      <c r="E5" s="3" t="s">
        <v>9</v>
      </c>
      <c r="F5" s="3" t="s">
        <v>10</v>
      </c>
      <c r="I5" s="3" t="s">
        <v>13</v>
      </c>
      <c r="J5" s="3" t="s">
        <v>14</v>
      </c>
      <c r="K5" s="3"/>
      <c r="L5" s="3" t="s">
        <v>13</v>
      </c>
      <c r="M5" s="3" t="s">
        <v>14</v>
      </c>
    </row>
    <row r="6" spans="1:13" x14ac:dyDescent="0.3">
      <c r="A6">
        <v>1</v>
      </c>
      <c r="B6">
        <v>0</v>
      </c>
      <c r="C6">
        <f>Data!C2</f>
        <v>1000</v>
      </c>
      <c r="E6" s="4">
        <f>(1-$B$1)^(B6^$B$2)</f>
        <v>1</v>
      </c>
      <c r="I6" s="4">
        <f>C6/1000</f>
        <v>1</v>
      </c>
      <c r="J6" s="4">
        <f>E6</f>
        <v>1</v>
      </c>
      <c r="L6" s="4">
        <f t="shared" ref="L6:M17" si="0">I7/I6</f>
        <v>0.86899999999999999</v>
      </c>
      <c r="M6" s="4">
        <f t="shared" si="0"/>
        <v>0.8615591797180111</v>
      </c>
    </row>
    <row r="7" spans="1:13" x14ac:dyDescent="0.3">
      <c r="A7">
        <v>2</v>
      </c>
      <c r="B7">
        <v>1</v>
      </c>
      <c r="C7">
        <f>Data!C3</f>
        <v>869</v>
      </c>
      <c r="D7">
        <f>C6-C7</f>
        <v>131</v>
      </c>
      <c r="E7" s="4">
        <f t="shared" ref="E7:E18" si="1">(1-$B$1)^(B7^$B$2)</f>
        <v>0.8615591797180111</v>
      </c>
      <c r="F7" s="4">
        <f>E6-E7</f>
        <v>0.1384408202819889</v>
      </c>
      <c r="G7" s="5">
        <f>D7*LN(F7)</f>
        <v>-259.02791589181777</v>
      </c>
      <c r="I7" s="4">
        <f t="shared" ref="I7:I18" si="2">C7/1000</f>
        <v>0.86899999999999999</v>
      </c>
      <c r="J7" s="4">
        <f t="shared" ref="J7:J18" si="3">E7</f>
        <v>0.8615591797180111</v>
      </c>
      <c r="L7" s="4">
        <f t="shared" si="0"/>
        <v>0.85500575373993093</v>
      </c>
      <c r="M7" s="4">
        <f t="shared" si="0"/>
        <v>0.87720376097552599</v>
      </c>
    </row>
    <row r="8" spans="1:13" x14ac:dyDescent="0.3">
      <c r="A8">
        <v>3</v>
      </c>
      <c r="B8">
        <v>2</v>
      </c>
      <c r="C8">
        <f>Data!C4</f>
        <v>743</v>
      </c>
      <c r="D8">
        <f>C7-C8</f>
        <v>126</v>
      </c>
      <c r="E8" s="4">
        <f t="shared" si="1"/>
        <v>0.75576295275162841</v>
      </c>
      <c r="F8" s="4">
        <f>E7-E8</f>
        <v>0.10579622696638269</v>
      </c>
      <c r="G8" s="5">
        <f>D8*LN(F8)</f>
        <v>-283.02629318929888</v>
      </c>
      <c r="I8" s="4">
        <f t="shared" si="2"/>
        <v>0.74299999999999999</v>
      </c>
      <c r="J8" s="4">
        <f t="shared" si="3"/>
        <v>0.75576295275162841</v>
      </c>
      <c r="L8" s="4">
        <f t="shared" si="0"/>
        <v>0.8788694481830418</v>
      </c>
      <c r="M8" s="4">
        <f t="shared" si="0"/>
        <v>0.88250951323175564</v>
      </c>
    </row>
    <row r="9" spans="1:13" x14ac:dyDescent="0.3">
      <c r="A9">
        <v>4</v>
      </c>
      <c r="B9">
        <v>3</v>
      </c>
      <c r="C9">
        <f>Data!C5</f>
        <v>653</v>
      </c>
      <c r="D9">
        <f>C8-C9</f>
        <v>90</v>
      </c>
      <c r="E9" s="4">
        <f t="shared" si="1"/>
        <v>0.66696799555143393</v>
      </c>
      <c r="F9" s="4">
        <f>E8-E9</f>
        <v>8.879495720019448E-2</v>
      </c>
      <c r="G9" s="5">
        <f>D9*LN(F9)</f>
        <v>-217.9282876994364</v>
      </c>
      <c r="I9" s="4">
        <f t="shared" si="2"/>
        <v>0.65300000000000002</v>
      </c>
      <c r="J9" s="4">
        <f t="shared" si="3"/>
        <v>0.66696799555143393</v>
      </c>
      <c r="L9" s="4">
        <f t="shared" si="0"/>
        <v>0.90811638591117905</v>
      </c>
      <c r="M9" s="4">
        <f t="shared" si="0"/>
        <v>0.88583556514634243</v>
      </c>
    </row>
    <row r="10" spans="1:13" x14ac:dyDescent="0.3">
      <c r="A10">
        <v>5</v>
      </c>
      <c r="B10">
        <v>4</v>
      </c>
      <c r="C10">
        <f>Data!C6</f>
        <v>593</v>
      </c>
      <c r="D10">
        <f>C9-C10</f>
        <v>60</v>
      </c>
      <c r="E10" s="4">
        <f t="shared" si="1"/>
        <v>0.59082397127382769</v>
      </c>
      <c r="F10" s="4">
        <f>E9-E10</f>
        <v>7.6144024277606248E-2</v>
      </c>
      <c r="G10" s="5">
        <f>D10*LN(F10)</f>
        <v>-154.50772054592159</v>
      </c>
      <c r="I10" s="4">
        <f t="shared" si="2"/>
        <v>0.59299999999999997</v>
      </c>
      <c r="J10" s="4">
        <f t="shared" si="3"/>
        <v>0.59082397127382769</v>
      </c>
      <c r="L10" s="4">
        <f t="shared" si="0"/>
        <v>0.9291736930860035</v>
      </c>
      <c r="M10" s="4">
        <f t="shared" si="0"/>
        <v>0.8882505874050618</v>
      </c>
    </row>
    <row r="11" spans="1:13" x14ac:dyDescent="0.3">
      <c r="A11">
        <v>6</v>
      </c>
      <c r="B11">
        <v>5</v>
      </c>
      <c r="C11">
        <f>Data!C7</f>
        <v>551</v>
      </c>
      <c r="E11" s="4">
        <f t="shared" si="1"/>
        <v>0.52479973953696879</v>
      </c>
      <c r="G11" s="5">
        <f>C10*LN(E10)</f>
        <v>-312.05863284757561</v>
      </c>
      <c r="I11" s="4">
        <f t="shared" si="2"/>
        <v>0.55100000000000005</v>
      </c>
      <c r="J11" s="4">
        <f t="shared" si="3"/>
        <v>0.52479973953696879</v>
      </c>
      <c r="L11" s="4">
        <f t="shared" si="0"/>
        <v>0.9382940108892921</v>
      </c>
      <c r="M11" s="4">
        <f t="shared" si="0"/>
        <v>0.89014047776984062</v>
      </c>
    </row>
    <row r="12" spans="1:13" x14ac:dyDescent="0.3">
      <c r="A12">
        <v>7</v>
      </c>
      <c r="B12">
        <v>6</v>
      </c>
      <c r="C12">
        <f>Data!C8</f>
        <v>517</v>
      </c>
      <c r="E12" s="4">
        <f t="shared" si="1"/>
        <v>0.4671454908849253</v>
      </c>
      <c r="I12" s="4">
        <f t="shared" si="2"/>
        <v>0.51700000000000002</v>
      </c>
      <c r="J12" s="4">
        <f t="shared" si="3"/>
        <v>0.4671454908849253</v>
      </c>
      <c r="L12" s="4">
        <f t="shared" si="0"/>
        <v>0.94970986460348161</v>
      </c>
      <c r="M12" s="4">
        <f t="shared" si="0"/>
        <v>0.89168911283330732</v>
      </c>
    </row>
    <row r="13" spans="1:13" x14ac:dyDescent="0.3">
      <c r="A13">
        <v>8</v>
      </c>
      <c r="B13">
        <v>7</v>
      </c>
      <c r="C13">
        <f>Data!C9</f>
        <v>491</v>
      </c>
      <c r="E13" s="4">
        <f t="shared" si="1"/>
        <v>0.41654854833125887</v>
      </c>
      <c r="I13" s="4">
        <f t="shared" si="2"/>
        <v>0.49099999999999999</v>
      </c>
      <c r="J13" s="4">
        <f t="shared" si="3"/>
        <v>0.41654854833125887</v>
      </c>
      <c r="L13" s="4">
        <f t="shared" si="0"/>
        <v>0.95315682281059066</v>
      </c>
      <c r="M13" s="4">
        <f t="shared" si="0"/>
        <v>0.89299849259529929</v>
      </c>
    </row>
    <row r="14" spans="1:13" x14ac:dyDescent="0.3">
      <c r="A14">
        <v>9</v>
      </c>
      <c r="B14">
        <v>8</v>
      </c>
      <c r="C14">
        <f>Data!C10</f>
        <v>468</v>
      </c>
      <c r="E14" s="4">
        <f t="shared" si="1"/>
        <v>0.37197722575257436</v>
      </c>
      <c r="I14" s="4">
        <f t="shared" si="2"/>
        <v>0.46800000000000003</v>
      </c>
      <c r="J14" s="4">
        <f t="shared" si="3"/>
        <v>0.37197722575257436</v>
      </c>
      <c r="L14" s="4">
        <f t="shared" si="0"/>
        <v>0.95085470085470081</v>
      </c>
      <c r="M14" s="4">
        <f t="shared" si="0"/>
        <v>0.89413104328922655</v>
      </c>
    </row>
    <row r="15" spans="1:13" x14ac:dyDescent="0.3">
      <c r="A15">
        <v>10</v>
      </c>
      <c r="B15">
        <v>9</v>
      </c>
      <c r="C15">
        <f>Data!C11</f>
        <v>445</v>
      </c>
      <c r="E15" s="4">
        <f t="shared" si="1"/>
        <v>0.33259638494198146</v>
      </c>
      <c r="I15" s="4">
        <f t="shared" si="2"/>
        <v>0.44500000000000001</v>
      </c>
      <c r="J15" s="4">
        <f t="shared" si="3"/>
        <v>0.33259638494198146</v>
      </c>
      <c r="L15" s="4">
        <f t="shared" si="0"/>
        <v>0.95955056179775278</v>
      </c>
      <c r="M15" s="4">
        <f t="shared" si="0"/>
        <v>0.89512771726554785</v>
      </c>
    </row>
    <row r="16" spans="1:13" x14ac:dyDescent="0.3">
      <c r="A16">
        <v>11</v>
      </c>
      <c r="B16">
        <v>10</v>
      </c>
      <c r="C16">
        <f>Data!C12</f>
        <v>427</v>
      </c>
      <c r="E16" s="4">
        <f t="shared" si="1"/>
        <v>0.29771624282388931</v>
      </c>
      <c r="I16" s="4">
        <f t="shared" si="2"/>
        <v>0.42699999999999999</v>
      </c>
      <c r="J16" s="4">
        <f t="shared" si="3"/>
        <v>0.29771624282388931</v>
      </c>
      <c r="L16" s="4">
        <f t="shared" si="0"/>
        <v>0.95784543325526927</v>
      </c>
      <c r="M16" s="4">
        <f t="shared" si="0"/>
        <v>0.89601680942130091</v>
      </c>
    </row>
    <row r="17" spans="1:13" x14ac:dyDescent="0.3">
      <c r="A17">
        <v>12</v>
      </c>
      <c r="B17">
        <v>11</v>
      </c>
      <c r="C17">
        <f>Data!C13</f>
        <v>409</v>
      </c>
      <c r="E17" s="4">
        <f t="shared" si="1"/>
        <v>0.26675875800795856</v>
      </c>
      <c r="I17" s="4">
        <f t="shared" si="2"/>
        <v>0.40899999999999997</v>
      </c>
      <c r="J17" s="4">
        <f t="shared" si="3"/>
        <v>0.26675875800795856</v>
      </c>
      <c r="L17" s="4">
        <f t="shared" si="0"/>
        <v>0.96332518337408324</v>
      </c>
      <c r="M17" s="4">
        <f t="shared" si="0"/>
        <v>0.89681867326438236</v>
      </c>
    </row>
    <row r="18" spans="1:13" x14ac:dyDescent="0.3">
      <c r="A18">
        <v>13</v>
      </c>
      <c r="B18">
        <v>12</v>
      </c>
      <c r="C18">
        <f>Data!C14</f>
        <v>394</v>
      </c>
      <c r="E18" s="4">
        <f t="shared" si="1"/>
        <v>0.23923423543835184</v>
      </c>
      <c r="I18" s="4">
        <f t="shared" si="2"/>
        <v>0.39400000000000002</v>
      </c>
      <c r="J18" s="4">
        <f t="shared" si="3"/>
        <v>0.23923423543835184</v>
      </c>
    </row>
  </sheetData>
  <pageMargins left="0.7" right="0.7" top="0.75" bottom="0.75" header="0.3" footer="0.3"/>
  <ignoredErrors>
    <ignoredError sqref="E7:E10" formula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9"/>
  <sheetViews>
    <sheetView workbookViewId="0"/>
  </sheetViews>
  <sheetFormatPr defaultRowHeight="14.4" x14ac:dyDescent="0.3"/>
  <sheetData>
    <row r="1" spans="1:13" x14ac:dyDescent="0.3">
      <c r="A1" t="s">
        <v>3</v>
      </c>
      <c r="B1" s="4">
        <v>0.52291054058942066</v>
      </c>
      <c r="D1" s="3" t="s">
        <v>11</v>
      </c>
      <c r="E1" s="4">
        <f>GAMMALN(B1)+GAMMALN(B2)-GAMMALN(B1+B2)</f>
        <v>0.72002762581500346</v>
      </c>
    </row>
    <row r="2" spans="1:13" x14ac:dyDescent="0.3">
      <c r="A2" t="s">
        <v>4</v>
      </c>
      <c r="B2" s="4">
        <v>0.89408359074397148</v>
      </c>
    </row>
    <row r="3" spans="1:13" x14ac:dyDescent="0.3">
      <c r="A3" t="s">
        <v>12</v>
      </c>
      <c r="B3" s="4">
        <v>1.1965420076299207</v>
      </c>
      <c r="D3" s="3" t="s">
        <v>16</v>
      </c>
      <c r="E3" s="6">
        <f>-2*('BG -- Regular (5 years)'!B3-'BdW -- Regular'!B4)</f>
        <v>0.35274364949555093</v>
      </c>
    </row>
    <row r="4" spans="1:13" x14ac:dyDescent="0.3">
      <c r="A4" t="s">
        <v>5</v>
      </c>
      <c r="B4" s="5">
        <f>SUM(G8:G12)</f>
        <v>-1401.3830517529329</v>
      </c>
      <c r="D4" s="3" t="s">
        <v>17</v>
      </c>
      <c r="E4" s="4">
        <f>_xlfn.CHISQ.DIST.RT(E3,1)</f>
        <v>0.55256411065547706</v>
      </c>
    </row>
    <row r="5" spans="1:13" x14ac:dyDescent="0.3">
      <c r="I5" s="7" t="s">
        <v>9</v>
      </c>
      <c r="J5" s="7"/>
      <c r="K5" s="7"/>
      <c r="L5" s="7" t="s">
        <v>15</v>
      </c>
      <c r="M5" s="7"/>
    </row>
    <row r="6" spans="1:13" x14ac:dyDescent="0.3">
      <c r="A6" s="3" t="s">
        <v>0</v>
      </c>
      <c r="B6" s="3" t="s">
        <v>6</v>
      </c>
      <c r="C6" s="3" t="s">
        <v>7</v>
      </c>
      <c r="D6" s="3" t="s">
        <v>8</v>
      </c>
      <c r="E6" s="3" t="s">
        <v>9</v>
      </c>
      <c r="F6" s="3" t="s">
        <v>10</v>
      </c>
      <c r="I6" s="3" t="s">
        <v>13</v>
      </c>
      <c r="J6" s="3" t="s">
        <v>14</v>
      </c>
      <c r="K6" s="3"/>
      <c r="L6" s="3" t="s">
        <v>13</v>
      </c>
      <c r="M6" s="3" t="s">
        <v>14</v>
      </c>
    </row>
    <row r="7" spans="1:13" x14ac:dyDescent="0.3">
      <c r="A7">
        <v>1</v>
      </c>
      <c r="B7">
        <v>0</v>
      </c>
      <c r="C7">
        <f>Data!B2</f>
        <v>1000</v>
      </c>
      <c r="E7" s="4">
        <f>EXP(GAMMALN($B$1)+GAMMALN($B$2+B7^$B$3)-GAMMALN($B$1+$B$2+B7^$B$3)-$E$1)</f>
        <v>1</v>
      </c>
      <c r="I7" s="4">
        <f>C7/1000</f>
        <v>1</v>
      </c>
      <c r="J7" s="4">
        <f>E7</f>
        <v>1</v>
      </c>
      <c r="L7" s="4">
        <f t="shared" ref="L7:L18" si="0">I8/I7</f>
        <v>0.63100000000000001</v>
      </c>
      <c r="M7" s="4">
        <f t="shared" ref="M7:M18" si="1">J8/J7</f>
        <v>0.63097197862254983</v>
      </c>
    </row>
    <row r="8" spans="1:13" x14ac:dyDescent="0.3">
      <c r="A8">
        <v>2</v>
      </c>
      <c r="B8">
        <v>1</v>
      </c>
      <c r="C8">
        <f>Data!B3</f>
        <v>631</v>
      </c>
      <c r="D8">
        <f>C7-C8</f>
        <v>369</v>
      </c>
      <c r="E8" s="4">
        <f t="shared" ref="E8:E19" si="2">EXP(GAMMALN($B$1)+GAMMALN($B$2+B8^$B$3)-GAMMALN($B$1+$B$2+B8^$B$3)-$E$1)</f>
        <v>0.63097197862254983</v>
      </c>
      <c r="F8" s="4">
        <f>E7-E8</f>
        <v>0.36902802137745017</v>
      </c>
      <c r="G8" s="5">
        <f>D8*LN(F8)</f>
        <v>-367.84971597990335</v>
      </c>
      <c r="I8" s="4">
        <f t="shared" ref="I8:I19" si="3">C8/1000</f>
        <v>0.63100000000000001</v>
      </c>
      <c r="J8" s="4">
        <f t="shared" ref="J8:J19" si="4">E8</f>
        <v>0.63097197862254983</v>
      </c>
      <c r="L8" s="4">
        <f t="shared" si="0"/>
        <v>0.7416798732171157</v>
      </c>
      <c r="M8" s="4">
        <f t="shared" si="1"/>
        <v>0.74236404051152294</v>
      </c>
    </row>
    <row r="9" spans="1:13" x14ac:dyDescent="0.3">
      <c r="A9">
        <v>3</v>
      </c>
      <c r="B9">
        <v>2</v>
      </c>
      <c r="C9">
        <f>Data!B4</f>
        <v>468</v>
      </c>
      <c r="D9">
        <f>C8-C9</f>
        <v>163</v>
      </c>
      <c r="E9" s="4">
        <f t="shared" si="2"/>
        <v>0.46841090749978637</v>
      </c>
      <c r="F9" s="4">
        <f>E8-E9</f>
        <v>0.16256107112276347</v>
      </c>
      <c r="G9" s="5">
        <f>D9*LN(F9)</f>
        <v>-296.12234866007378</v>
      </c>
      <c r="I9" s="4">
        <f t="shared" si="3"/>
        <v>0.46800000000000003</v>
      </c>
      <c r="J9" s="4">
        <f t="shared" si="4"/>
        <v>0.46841090749978637</v>
      </c>
      <c r="L9" s="4">
        <f t="shared" si="0"/>
        <v>0.81623931623931623</v>
      </c>
      <c r="M9" s="4">
        <f t="shared" si="1"/>
        <v>0.81384310441785335</v>
      </c>
    </row>
    <row r="10" spans="1:13" x14ac:dyDescent="0.3">
      <c r="A10">
        <v>4</v>
      </c>
      <c r="B10">
        <v>3</v>
      </c>
      <c r="C10">
        <f>Data!B5</f>
        <v>382</v>
      </c>
      <c r="D10">
        <f>C9-C10</f>
        <v>86</v>
      </c>
      <c r="E10" s="4">
        <f t="shared" si="2"/>
        <v>0.3812129871028101</v>
      </c>
      <c r="F10" s="4">
        <f>E9-E10</f>
        <v>8.719792039697627E-2</v>
      </c>
      <c r="G10" s="5">
        <f>D10*LN(F10)</f>
        <v>-209.80343254286998</v>
      </c>
      <c r="I10" s="4">
        <f t="shared" si="3"/>
        <v>0.38200000000000001</v>
      </c>
      <c r="J10" s="4">
        <f t="shared" si="4"/>
        <v>0.3812129871028101</v>
      </c>
      <c r="L10" s="4">
        <f t="shared" si="0"/>
        <v>0.85340314136125661</v>
      </c>
      <c r="M10" s="4">
        <f t="shared" si="1"/>
        <v>0.85528653412497568</v>
      </c>
    </row>
    <row r="11" spans="1:13" x14ac:dyDescent="0.3">
      <c r="A11">
        <v>5</v>
      </c>
      <c r="B11">
        <v>4</v>
      </c>
      <c r="C11">
        <f>Data!B6</f>
        <v>326</v>
      </c>
      <c r="D11">
        <f>C10-C11</f>
        <v>56</v>
      </c>
      <c r="E11" s="4">
        <f t="shared" si="2"/>
        <v>0.32604633450259152</v>
      </c>
      <c r="F11" s="4">
        <f>E10-E11</f>
        <v>5.516665260021858E-2</v>
      </c>
      <c r="G11" s="5">
        <f>D11*LN(F11)</f>
        <v>-162.25421115758925</v>
      </c>
      <c r="I11" s="4">
        <f t="shared" si="3"/>
        <v>0.32600000000000001</v>
      </c>
      <c r="J11" s="4">
        <f t="shared" si="4"/>
        <v>0.32604633450259152</v>
      </c>
      <c r="L11" s="4">
        <f t="shared" si="0"/>
        <v>0.88650306748466245</v>
      </c>
      <c r="M11" s="4">
        <f t="shared" si="1"/>
        <v>0.88190546788349666</v>
      </c>
    </row>
    <row r="12" spans="1:13" x14ac:dyDescent="0.3">
      <c r="A12">
        <v>6</v>
      </c>
      <c r="B12">
        <v>5</v>
      </c>
      <c r="C12">
        <f>Data!B7</f>
        <v>289</v>
      </c>
      <c r="E12" s="4">
        <f t="shared" si="2"/>
        <v>0.28754204518120702</v>
      </c>
      <c r="G12" s="5">
        <f>C11*LN(E11)</f>
        <v>-365.3533434124966</v>
      </c>
      <c r="I12" s="4">
        <f t="shared" si="3"/>
        <v>0.28899999999999998</v>
      </c>
      <c r="J12" s="4">
        <f t="shared" si="4"/>
        <v>0.28754204518120702</v>
      </c>
      <c r="L12" s="4">
        <f t="shared" si="0"/>
        <v>0.90657439446366794</v>
      </c>
      <c r="M12" s="4">
        <f t="shared" si="1"/>
        <v>0.90035429607771622</v>
      </c>
    </row>
    <row r="13" spans="1:13" x14ac:dyDescent="0.3">
      <c r="A13">
        <v>7</v>
      </c>
      <c r="B13">
        <v>6</v>
      </c>
      <c r="C13">
        <f>Data!B8</f>
        <v>262</v>
      </c>
      <c r="E13" s="4">
        <f t="shared" si="2"/>
        <v>0.25888971568187252</v>
      </c>
      <c r="I13" s="4">
        <f t="shared" si="3"/>
        <v>0.26200000000000001</v>
      </c>
      <c r="J13" s="4">
        <f t="shared" si="4"/>
        <v>0.25888971568187252</v>
      </c>
      <c r="L13" s="4">
        <f t="shared" si="0"/>
        <v>0.91984732824427473</v>
      </c>
      <c r="M13" s="4">
        <f t="shared" si="1"/>
        <v>0.91386423425091645</v>
      </c>
    </row>
    <row r="14" spans="1:13" x14ac:dyDescent="0.3">
      <c r="A14">
        <v>8</v>
      </c>
      <c r="B14">
        <v>7</v>
      </c>
      <c r="C14">
        <f>Data!B9</f>
        <v>241</v>
      </c>
      <c r="E14" s="4">
        <f t="shared" si="2"/>
        <v>0.23659005177705192</v>
      </c>
      <c r="I14" s="4">
        <f t="shared" si="3"/>
        <v>0.24099999999999999</v>
      </c>
      <c r="J14" s="4">
        <f t="shared" si="4"/>
        <v>0.23659005177705192</v>
      </c>
      <c r="L14" s="4">
        <f t="shared" si="0"/>
        <v>0.92531120331950212</v>
      </c>
      <c r="M14" s="4">
        <f t="shared" si="1"/>
        <v>0.92417247861498808</v>
      </c>
    </row>
    <row r="15" spans="1:13" x14ac:dyDescent="0.3">
      <c r="A15">
        <v>9</v>
      </c>
      <c r="B15">
        <v>8</v>
      </c>
      <c r="C15">
        <f>Data!B10</f>
        <v>223</v>
      </c>
      <c r="E15" s="4">
        <f t="shared" si="2"/>
        <v>0.21865001456644645</v>
      </c>
      <c r="I15" s="4">
        <f t="shared" si="3"/>
        <v>0.223</v>
      </c>
      <c r="J15" s="4">
        <f t="shared" si="4"/>
        <v>0.21865001456644645</v>
      </c>
      <c r="L15" s="4">
        <f t="shared" si="0"/>
        <v>0.92825112107623309</v>
      </c>
      <c r="M15" s="4">
        <f t="shared" si="1"/>
        <v>0.93229105437381432</v>
      </c>
    </row>
    <row r="16" spans="1:13" x14ac:dyDescent="0.3">
      <c r="A16">
        <v>10</v>
      </c>
      <c r="B16">
        <v>9</v>
      </c>
      <c r="C16">
        <f>Data!B11</f>
        <v>207</v>
      </c>
      <c r="E16" s="4">
        <f t="shared" si="2"/>
        <v>0.20384545261900222</v>
      </c>
      <c r="I16" s="4">
        <f t="shared" si="3"/>
        <v>0.20699999999999999</v>
      </c>
      <c r="J16" s="4">
        <f t="shared" si="4"/>
        <v>0.20384545261900222</v>
      </c>
      <c r="L16" s="4">
        <f t="shared" si="0"/>
        <v>0.9371980676328503</v>
      </c>
      <c r="M16" s="4">
        <f t="shared" si="1"/>
        <v>0.9388478090175707</v>
      </c>
    </row>
    <row r="17" spans="1:13" x14ac:dyDescent="0.3">
      <c r="A17">
        <v>11</v>
      </c>
      <c r="B17">
        <v>10</v>
      </c>
      <c r="C17">
        <f>Data!B12</f>
        <v>194</v>
      </c>
      <c r="E17" s="4">
        <f t="shared" si="2"/>
        <v>0.19137985656954526</v>
      </c>
      <c r="I17" s="4">
        <f t="shared" si="3"/>
        <v>0.19400000000000001</v>
      </c>
      <c r="J17" s="4">
        <f t="shared" si="4"/>
        <v>0.19137985656954526</v>
      </c>
      <c r="L17" s="4">
        <f t="shared" si="0"/>
        <v>0.94329896907216493</v>
      </c>
      <c r="M17" s="4">
        <f t="shared" si="1"/>
        <v>0.94425228898474522</v>
      </c>
    </row>
    <row r="18" spans="1:13" x14ac:dyDescent="0.3">
      <c r="A18">
        <v>12</v>
      </c>
      <c r="B18">
        <v>11</v>
      </c>
      <c r="C18">
        <f>Data!B13</f>
        <v>183</v>
      </c>
      <c r="E18" s="4">
        <f t="shared" si="2"/>
        <v>0.18071086763136535</v>
      </c>
      <c r="I18" s="4">
        <f t="shared" si="3"/>
        <v>0.183</v>
      </c>
      <c r="J18" s="4">
        <f t="shared" si="4"/>
        <v>0.18071086763136535</v>
      </c>
      <c r="L18" s="4">
        <f t="shared" si="0"/>
        <v>0.94535519125683054</v>
      </c>
      <c r="M18" s="4">
        <f t="shared" si="1"/>
        <v>0.94878276433656272</v>
      </c>
    </row>
    <row r="19" spans="1:13" x14ac:dyDescent="0.3">
      <c r="A19">
        <v>13</v>
      </c>
      <c r="B19">
        <v>12</v>
      </c>
      <c r="C19">
        <f>Data!B14</f>
        <v>173</v>
      </c>
      <c r="E19" s="4">
        <f t="shared" si="2"/>
        <v>0.17145535653694549</v>
      </c>
      <c r="I19" s="4">
        <f t="shared" si="3"/>
        <v>0.17299999999999999</v>
      </c>
      <c r="J19" s="4">
        <f t="shared" si="4"/>
        <v>0.17145535653694549</v>
      </c>
    </row>
  </sheetData>
  <pageMargins left="0.7" right="0.7" top="0.75" bottom="0.75" header="0.3" footer="0.3"/>
  <ignoredErrors>
    <ignoredError sqref="E8:E11" formula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9"/>
  <sheetViews>
    <sheetView workbookViewId="0"/>
  </sheetViews>
  <sheetFormatPr defaultRowHeight="14.4" x14ac:dyDescent="0.3"/>
  <sheetData>
    <row r="1" spans="1:13" x14ac:dyDescent="0.3">
      <c r="A1" t="s">
        <v>3</v>
      </c>
      <c r="B1" s="4">
        <v>0.25931664319339587</v>
      </c>
      <c r="D1" s="3" t="s">
        <v>11</v>
      </c>
      <c r="E1" s="4">
        <f>GAMMALN(B1)+GAMMALN(B2)-GAMMALN(B1+B2)</f>
        <v>1.166043819095151</v>
      </c>
    </row>
    <row r="2" spans="1:13" x14ac:dyDescent="0.3">
      <c r="A2" t="s">
        <v>4</v>
      </c>
      <c r="B2" s="4">
        <v>1.7224313792390489</v>
      </c>
    </row>
    <row r="3" spans="1:13" x14ac:dyDescent="0.3">
      <c r="A3" t="s">
        <v>12</v>
      </c>
      <c r="B3" s="4">
        <v>1.5844157532595082</v>
      </c>
      <c r="D3" s="3" t="s">
        <v>16</v>
      </c>
      <c r="E3" s="6">
        <f>-2*('BG -- High-end (5 years)'!B3-'BdW -- High-end'!B4)</f>
        <v>4.7711775856755594</v>
      </c>
    </row>
    <row r="4" spans="1:13" x14ac:dyDescent="0.3">
      <c r="A4" t="s">
        <v>5</v>
      </c>
      <c r="B4" s="5">
        <f>SUM(G8:G12)</f>
        <v>-1222.7493182534633</v>
      </c>
      <c r="D4" s="3" t="s">
        <v>17</v>
      </c>
      <c r="E4" s="4">
        <f>_xlfn.CHISQ.DIST.RT(E3,1)</f>
        <v>2.8940024270281983E-2</v>
      </c>
    </row>
    <row r="5" spans="1:13" x14ac:dyDescent="0.3">
      <c r="I5" s="7" t="s">
        <v>9</v>
      </c>
      <c r="J5" s="7"/>
      <c r="K5" s="7"/>
      <c r="L5" s="7" t="s">
        <v>15</v>
      </c>
      <c r="M5" s="7"/>
    </row>
    <row r="6" spans="1:13" x14ac:dyDescent="0.3">
      <c r="A6" s="3" t="s">
        <v>0</v>
      </c>
      <c r="B6" s="3" t="s">
        <v>6</v>
      </c>
      <c r="C6" s="3" t="s">
        <v>7</v>
      </c>
      <c r="D6" s="3" t="s">
        <v>8</v>
      </c>
      <c r="E6" s="3" t="s">
        <v>9</v>
      </c>
      <c r="F6" s="3" t="s">
        <v>10</v>
      </c>
      <c r="I6" s="3" t="s">
        <v>13</v>
      </c>
      <c r="J6" s="3" t="s">
        <v>14</v>
      </c>
      <c r="K6" s="3"/>
      <c r="L6" s="3" t="s">
        <v>13</v>
      </c>
      <c r="M6" s="3" t="s">
        <v>14</v>
      </c>
    </row>
    <row r="7" spans="1:13" x14ac:dyDescent="0.3">
      <c r="A7">
        <v>1</v>
      </c>
      <c r="B7">
        <v>0</v>
      </c>
      <c r="C7">
        <f>Data!C2</f>
        <v>1000</v>
      </c>
      <c r="E7" s="4">
        <f>EXP(GAMMALN($B$1)+GAMMALN($B$2+B7^$B$3)-GAMMALN($B$1+$B$2+B7^$B$3)-$E$1)</f>
        <v>1</v>
      </c>
      <c r="I7" s="4">
        <f>C7/1000</f>
        <v>1</v>
      </c>
      <c r="J7" s="4">
        <f>E7</f>
        <v>1</v>
      </c>
      <c r="L7" s="4">
        <f t="shared" ref="L7:L18" si="0">I8/I7</f>
        <v>0.86899999999999999</v>
      </c>
      <c r="M7" s="4">
        <f t="shared" ref="M7:M18" si="1">J8/J7</f>
        <v>0.86914752013976815</v>
      </c>
    </row>
    <row r="8" spans="1:13" x14ac:dyDescent="0.3">
      <c r="A8">
        <v>2</v>
      </c>
      <c r="B8">
        <v>1</v>
      </c>
      <c r="C8">
        <f>Data!C3</f>
        <v>869</v>
      </c>
      <c r="D8">
        <f>C7-C8</f>
        <v>131</v>
      </c>
      <c r="E8" s="4">
        <f t="shared" ref="E8:E19" si="2">EXP(GAMMALN($B$1)+GAMMALN($B$2+B8^$B$3)-GAMMALN($B$1+$B$2+B8^$B$3)-$E$1)</f>
        <v>0.86914752013976815</v>
      </c>
      <c r="F8" s="4">
        <f>E7-E8</f>
        <v>0.13085247986023185</v>
      </c>
      <c r="G8" s="5">
        <f>D8*LN(F8)</f>
        <v>-266.4126954712878</v>
      </c>
      <c r="I8" s="4">
        <f t="shared" ref="I8:I19" si="3">C8/1000</f>
        <v>0.86899999999999999</v>
      </c>
      <c r="J8" s="4">
        <f t="shared" ref="J8:J19" si="4">E8</f>
        <v>0.86914752013976815</v>
      </c>
      <c r="L8" s="4">
        <f t="shared" si="0"/>
        <v>0.85500575373993093</v>
      </c>
      <c r="M8" s="4">
        <f t="shared" si="1"/>
        <v>0.85362716971464947</v>
      </c>
    </row>
    <row r="9" spans="1:13" x14ac:dyDescent="0.3">
      <c r="A9">
        <v>3</v>
      </c>
      <c r="B9">
        <v>2</v>
      </c>
      <c r="C9">
        <f>Data!C4</f>
        <v>743</v>
      </c>
      <c r="D9">
        <f>C8-C9</f>
        <v>126</v>
      </c>
      <c r="E9" s="4">
        <f t="shared" si="2"/>
        <v>0.74192793768141663</v>
      </c>
      <c r="F9" s="4">
        <f>E8-E9</f>
        <v>0.12721958245835152</v>
      </c>
      <c r="G9" s="5">
        <f>D9*LN(F9)</f>
        <v>-259.79192691239967</v>
      </c>
      <c r="I9" s="4">
        <f t="shared" si="3"/>
        <v>0.74299999999999999</v>
      </c>
      <c r="J9" s="4">
        <f t="shared" si="4"/>
        <v>0.74192793768141663</v>
      </c>
      <c r="L9" s="4">
        <f t="shared" si="0"/>
        <v>0.8788694481830418</v>
      </c>
      <c r="M9" s="4">
        <f t="shared" si="1"/>
        <v>0.88254449780358435</v>
      </c>
    </row>
    <row r="10" spans="1:13" x14ac:dyDescent="0.3">
      <c r="A10">
        <v>4</v>
      </c>
      <c r="B10">
        <v>3</v>
      </c>
      <c r="C10">
        <f>Data!C5</f>
        <v>653</v>
      </c>
      <c r="D10">
        <f>C9-C10</f>
        <v>90</v>
      </c>
      <c r="E10" s="4">
        <f t="shared" si="2"/>
        <v>0.65478441916749486</v>
      </c>
      <c r="F10" s="4">
        <f>E9-E10</f>
        <v>8.7143518513921769E-2</v>
      </c>
      <c r="G10" s="5">
        <f>D10*LN(F10)</f>
        <v>-219.61789932553859</v>
      </c>
      <c r="I10" s="4">
        <f t="shared" si="3"/>
        <v>0.65300000000000002</v>
      </c>
      <c r="J10" s="4">
        <f t="shared" si="4"/>
        <v>0.65478441916749486</v>
      </c>
      <c r="L10" s="4">
        <f t="shared" si="0"/>
        <v>0.90811638591117905</v>
      </c>
      <c r="M10" s="4">
        <f t="shared" si="1"/>
        <v>0.9055404408053338</v>
      </c>
    </row>
    <row r="11" spans="1:13" x14ac:dyDescent="0.3">
      <c r="A11">
        <v>5</v>
      </c>
      <c r="B11">
        <v>4</v>
      </c>
      <c r="C11">
        <f>Data!C6</f>
        <v>593</v>
      </c>
      <c r="D11">
        <f>C10-C11</f>
        <v>60</v>
      </c>
      <c r="E11" s="4">
        <f t="shared" si="2"/>
        <v>0.59293377156539773</v>
      </c>
      <c r="F11" s="4">
        <f>E10-E11</f>
        <v>6.1850647602097131E-2</v>
      </c>
      <c r="G11" s="5">
        <f>D11*LN(F11)</f>
        <v>-166.98196258028526</v>
      </c>
      <c r="I11" s="4">
        <f t="shared" si="3"/>
        <v>0.59299999999999997</v>
      </c>
      <c r="J11" s="4">
        <f t="shared" si="4"/>
        <v>0.59293377156539773</v>
      </c>
      <c r="L11" s="4">
        <f t="shared" si="0"/>
        <v>0.9291736930860035</v>
      </c>
      <c r="M11" s="4">
        <f t="shared" si="1"/>
        <v>0.9218772854799544</v>
      </c>
    </row>
    <row r="12" spans="1:13" x14ac:dyDescent="0.3">
      <c r="A12">
        <v>6</v>
      </c>
      <c r="B12">
        <v>5</v>
      </c>
      <c r="C12">
        <f>Data!C7</f>
        <v>551</v>
      </c>
      <c r="E12" s="4">
        <f t="shared" si="2"/>
        <v>0.54661217580010024</v>
      </c>
      <c r="G12" s="5">
        <f>C11*LN(E11)</f>
        <v>-309.94483396395208</v>
      </c>
      <c r="I12" s="4">
        <f t="shared" si="3"/>
        <v>0.55100000000000005</v>
      </c>
      <c r="J12" s="4">
        <f t="shared" si="4"/>
        <v>0.54661217580010024</v>
      </c>
      <c r="L12" s="4">
        <f t="shared" si="0"/>
        <v>0.9382940108892921</v>
      </c>
      <c r="M12" s="4">
        <f t="shared" si="1"/>
        <v>0.93369944587631082</v>
      </c>
    </row>
    <row r="13" spans="1:13" x14ac:dyDescent="0.3">
      <c r="A13">
        <v>7</v>
      </c>
      <c r="B13">
        <v>6</v>
      </c>
      <c r="C13">
        <f>Data!C8</f>
        <v>517</v>
      </c>
      <c r="E13" s="4">
        <f t="shared" si="2"/>
        <v>0.5103714856537982</v>
      </c>
      <c r="I13" s="4">
        <f t="shared" si="3"/>
        <v>0.51700000000000002</v>
      </c>
      <c r="J13" s="4">
        <f t="shared" si="4"/>
        <v>0.5103714856537982</v>
      </c>
      <c r="L13" s="4">
        <f t="shared" si="0"/>
        <v>0.94970986460348161</v>
      </c>
      <c r="M13" s="4">
        <f t="shared" si="1"/>
        <v>0.9425437593162137</v>
      </c>
    </row>
    <row r="14" spans="1:13" x14ac:dyDescent="0.3">
      <c r="A14">
        <v>8</v>
      </c>
      <c r="B14">
        <v>7</v>
      </c>
      <c r="C14">
        <f>Data!C9</f>
        <v>491</v>
      </c>
      <c r="E14" s="4">
        <f t="shared" si="2"/>
        <v>0.48104745873593197</v>
      </c>
      <c r="I14" s="4">
        <f t="shared" si="3"/>
        <v>0.49099999999999999</v>
      </c>
      <c r="J14" s="4">
        <f t="shared" si="4"/>
        <v>0.48104745873593197</v>
      </c>
      <c r="L14" s="4">
        <f t="shared" si="0"/>
        <v>0.95315682281059066</v>
      </c>
      <c r="M14" s="4">
        <f t="shared" si="1"/>
        <v>0.94937007272968255</v>
      </c>
    </row>
    <row r="15" spans="1:13" x14ac:dyDescent="0.3">
      <c r="A15">
        <v>9</v>
      </c>
      <c r="B15">
        <v>8</v>
      </c>
      <c r="C15">
        <f>Data!C10</f>
        <v>468</v>
      </c>
      <c r="E15" s="4">
        <f t="shared" si="2"/>
        <v>0.45669206088656067</v>
      </c>
      <c r="I15" s="4">
        <f t="shared" si="3"/>
        <v>0.46800000000000003</v>
      </c>
      <c r="J15" s="4">
        <f t="shared" si="4"/>
        <v>0.45669206088656067</v>
      </c>
      <c r="L15" s="4">
        <f t="shared" si="0"/>
        <v>0.95085470085470081</v>
      </c>
      <c r="M15" s="4">
        <f t="shared" si="1"/>
        <v>0.95478124085826765</v>
      </c>
    </row>
    <row r="16" spans="1:13" x14ac:dyDescent="0.3">
      <c r="A16">
        <v>10</v>
      </c>
      <c r="B16">
        <v>9</v>
      </c>
      <c r="C16">
        <f>Data!C11</f>
        <v>445</v>
      </c>
      <c r="E16" s="4">
        <f t="shared" si="2"/>
        <v>0.4360410125833899</v>
      </c>
      <c r="I16" s="4">
        <f t="shared" si="3"/>
        <v>0.44500000000000001</v>
      </c>
      <c r="J16" s="4">
        <f t="shared" si="4"/>
        <v>0.4360410125833899</v>
      </c>
      <c r="L16" s="4">
        <f t="shared" si="0"/>
        <v>0.95955056179775278</v>
      </c>
      <c r="M16" s="4">
        <f t="shared" si="1"/>
        <v>0.95916767125668456</v>
      </c>
    </row>
    <row r="17" spans="1:13" x14ac:dyDescent="0.3">
      <c r="A17">
        <v>11</v>
      </c>
      <c r="B17">
        <v>10</v>
      </c>
      <c r="C17">
        <f>Data!C12</f>
        <v>427</v>
      </c>
      <c r="E17" s="4">
        <f t="shared" si="2"/>
        <v>0.41823644261201676</v>
      </c>
      <c r="I17" s="4">
        <f t="shared" si="3"/>
        <v>0.42699999999999999</v>
      </c>
      <c r="J17" s="4">
        <f t="shared" si="4"/>
        <v>0.41823644261201676</v>
      </c>
      <c r="L17" s="4">
        <f t="shared" si="0"/>
        <v>0.95784543325526927</v>
      </c>
      <c r="M17" s="4">
        <f t="shared" si="1"/>
        <v>0.96279085982647328</v>
      </c>
    </row>
    <row r="18" spans="1:13" x14ac:dyDescent="0.3">
      <c r="A18">
        <v>12</v>
      </c>
      <c r="B18">
        <v>11</v>
      </c>
      <c r="C18">
        <f>Data!C13</f>
        <v>409</v>
      </c>
      <c r="E18" s="4">
        <f t="shared" si="2"/>
        <v>0.40267422419318905</v>
      </c>
      <c r="I18" s="4">
        <f t="shared" si="3"/>
        <v>0.40899999999999997</v>
      </c>
      <c r="J18" s="4">
        <f t="shared" si="4"/>
        <v>0.40267422419318905</v>
      </c>
      <c r="L18" s="4">
        <f t="shared" si="0"/>
        <v>0.96332518337408324</v>
      </c>
      <c r="M18" s="4">
        <f t="shared" si="1"/>
        <v>0.96583156377904389</v>
      </c>
    </row>
    <row r="19" spans="1:13" x14ac:dyDescent="0.3">
      <c r="A19">
        <v>13</v>
      </c>
      <c r="B19">
        <v>12</v>
      </c>
      <c r="C19">
        <f>Data!C14</f>
        <v>394</v>
      </c>
      <c r="E19" s="4">
        <f t="shared" si="2"/>
        <v>0.38891547564602108</v>
      </c>
      <c r="I19" s="4">
        <f t="shared" si="3"/>
        <v>0.39400000000000002</v>
      </c>
      <c r="J19" s="4">
        <f t="shared" si="4"/>
        <v>0.38891547564602108</v>
      </c>
    </row>
  </sheetData>
  <pageMargins left="0.7" right="0.7" top="0.75" bottom="0.75" header="0.3" footer="0.3"/>
  <ignoredErrors>
    <ignoredError sqref="E8:E11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Data</vt:lpstr>
      <vt:lpstr>BG -- Regular (8 years)</vt:lpstr>
      <vt:lpstr>BG -- High-end (8 years)</vt:lpstr>
      <vt:lpstr>BG -- Regular (5 years)</vt:lpstr>
      <vt:lpstr>BG -- High-end (5 years)</vt:lpstr>
      <vt:lpstr>dW -- Regular</vt:lpstr>
      <vt:lpstr>dW -- High-end</vt:lpstr>
      <vt:lpstr>BdW -- Regular</vt:lpstr>
      <vt:lpstr>BdW -- High-end</vt:lpstr>
      <vt:lpstr>Sheet7</vt:lpstr>
      <vt:lpstr>Het. in c analysis</vt:lpstr>
      <vt:lpstr>BdW -- all</vt:lpstr>
      <vt:lpstr>2 seg dW</vt:lpstr>
      <vt:lpstr>2 seg dW -- hom. c</vt:lpstr>
      <vt:lpstr>2 seg dW -- hom. theta</vt:lpstr>
      <vt:lpstr>dW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2018-02-22T15:17:36Z</dcterms:modified>
</cp:coreProperties>
</file>